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ahun 1" sheetId="1" r:id="rId1"/>
    <sheet name="Tahun 2" sheetId="5" r:id="rId2"/>
    <sheet name="Tahun 3" sheetId="6" r:id="rId3"/>
    <sheet name="Tahun 4" sheetId="7" r:id="rId4"/>
    <sheet name="Tahun 5" sheetId="8" r:id="rId5"/>
  </sheets>
  <calcPr calcId="124519"/>
</workbook>
</file>

<file path=xl/calcChain.xml><?xml version="1.0" encoding="utf-8"?>
<calcChain xmlns="http://schemas.openxmlformats.org/spreadsheetml/2006/main">
  <c r="D3" i="8"/>
  <c r="G34" s="1"/>
  <c r="R34" s="1"/>
  <c r="D3" i="7"/>
  <c r="G34" s="1"/>
  <c r="R34" s="1"/>
  <c r="D3" i="6"/>
  <c r="G34" s="1"/>
  <c r="R34" s="1"/>
  <c r="D3" i="5"/>
  <c r="G34" s="1"/>
  <c r="R34" s="1"/>
  <c r="D8" i="1"/>
  <c r="D3"/>
  <c r="G34" s="1"/>
  <c r="R34" s="1"/>
  <c r="E8" l="1"/>
  <c r="F8" s="1"/>
  <c r="I8" s="1"/>
  <c r="G33"/>
  <c r="H33" l="1"/>
  <c r="G8"/>
  <c r="D9" s="1"/>
  <c r="E9" l="1"/>
  <c r="F9" s="1"/>
  <c r="I9" s="1"/>
  <c r="G9" l="1"/>
  <c r="D10" s="1"/>
  <c r="E10" s="1"/>
  <c r="F10" s="1"/>
  <c r="I10" s="1"/>
  <c r="G10" l="1"/>
  <c r="D11" l="1"/>
  <c r="E11" s="1"/>
  <c r="F11" l="1"/>
  <c r="I11" s="1"/>
  <c r="G11"/>
  <c r="J8" s="1"/>
  <c r="H11" l="1"/>
  <c r="D12" s="1"/>
  <c r="E12" s="1"/>
  <c r="F12" s="1"/>
  <c r="I12" s="1"/>
  <c r="G12" l="1"/>
  <c r="D13" s="1"/>
  <c r="E13" s="1"/>
  <c r="F13" s="1"/>
  <c r="I13" s="1"/>
  <c r="G13"/>
  <c r="D14" s="1"/>
  <c r="E14" s="1"/>
  <c r="F14" s="1"/>
  <c r="I14" s="1"/>
  <c r="G14" l="1"/>
  <c r="D15" s="1"/>
  <c r="E15" s="1"/>
  <c r="F15" s="1"/>
  <c r="I15" s="1"/>
  <c r="G15" l="1"/>
  <c r="J12" s="1"/>
  <c r="H15" l="1"/>
  <c r="D16" s="1"/>
  <c r="E16" l="1"/>
  <c r="F16" s="1"/>
  <c r="I16" s="1"/>
  <c r="G16" l="1"/>
  <c r="D17" s="1"/>
  <c r="E17" s="1"/>
  <c r="F17" s="1"/>
  <c r="I17" s="1"/>
  <c r="G17" l="1"/>
  <c r="D18" s="1"/>
  <c r="E18" s="1"/>
  <c r="F18" s="1"/>
  <c r="I18" s="1"/>
  <c r="G18" l="1"/>
  <c r="D19" s="1"/>
  <c r="E19" s="1"/>
  <c r="F19" s="1"/>
  <c r="I19" s="1"/>
  <c r="G19" l="1"/>
  <c r="J16" s="1"/>
  <c r="H19" l="1"/>
  <c r="D20" s="1"/>
  <c r="E20" s="1"/>
  <c r="F20" s="1"/>
  <c r="I20" s="1"/>
  <c r="G20" l="1"/>
  <c r="D21" s="1"/>
  <c r="E21" s="1"/>
  <c r="F21" s="1"/>
  <c r="I21" s="1"/>
  <c r="G21" l="1"/>
  <c r="D22" s="1"/>
  <c r="E22" l="1"/>
  <c r="F22" s="1"/>
  <c r="I22" s="1"/>
  <c r="G22" l="1"/>
  <c r="D23" s="1"/>
  <c r="E23" s="1"/>
  <c r="F23" s="1"/>
  <c r="I23" s="1"/>
  <c r="G23" l="1"/>
  <c r="J20" s="1"/>
  <c r="H23" l="1"/>
  <c r="D24" s="1"/>
  <c r="E24" s="1"/>
  <c r="F24" s="1"/>
  <c r="I24" s="1"/>
  <c r="G24" l="1"/>
  <c r="D25" s="1"/>
  <c r="E25" l="1"/>
  <c r="F25" s="1"/>
  <c r="I25" s="1"/>
  <c r="G25" l="1"/>
  <c r="D26" s="1"/>
  <c r="E26" l="1"/>
  <c r="F26" s="1"/>
  <c r="I26" s="1"/>
  <c r="G26" l="1"/>
  <c r="D27" s="1"/>
  <c r="E27" l="1"/>
  <c r="F27" s="1"/>
  <c r="I27" s="1"/>
  <c r="G27" l="1"/>
  <c r="J24" s="1"/>
  <c r="H27" l="1"/>
  <c r="D28" s="1"/>
  <c r="E28" s="1"/>
  <c r="F28" s="1"/>
  <c r="I28" s="1"/>
  <c r="G28" l="1"/>
  <c r="D29" s="1"/>
  <c r="E29" s="1"/>
  <c r="F29" s="1"/>
  <c r="I29" s="1"/>
  <c r="G29" l="1"/>
  <c r="D30" s="1"/>
  <c r="E30" s="1"/>
  <c r="F30" s="1"/>
  <c r="I30" s="1"/>
  <c r="G30" l="1"/>
  <c r="D31" s="1"/>
  <c r="E31" s="1"/>
  <c r="F31" s="1"/>
  <c r="I31" s="1"/>
  <c r="G31" l="1"/>
  <c r="J28" s="1"/>
  <c r="G36"/>
  <c r="H31" l="1"/>
  <c r="G37" l="1"/>
  <c r="G38" s="1"/>
  <c r="O8" s="1"/>
  <c r="P8" s="1"/>
  <c r="Q8" s="1"/>
  <c r="T8" s="1"/>
  <c r="G35"/>
  <c r="H35" s="1"/>
  <c r="H36"/>
  <c r="R33" l="1"/>
  <c r="S33" s="1"/>
  <c r="R8"/>
  <c r="O9" s="1"/>
  <c r="P9" l="1"/>
  <c r="Q9" s="1"/>
  <c r="T9" s="1"/>
  <c r="R9" l="1"/>
  <c r="O10" s="1"/>
  <c r="P10" s="1"/>
  <c r="Q10" s="1"/>
  <c r="T10" s="1"/>
  <c r="R10" l="1"/>
  <c r="O11" s="1"/>
  <c r="P11" s="1"/>
  <c r="Q11" s="1"/>
  <c r="T11" s="1"/>
  <c r="R11" l="1"/>
  <c r="U8" s="1"/>
  <c r="S11" l="1"/>
  <c r="O12" s="1"/>
  <c r="P12" s="1"/>
  <c r="Q12" s="1"/>
  <c r="T12" s="1"/>
  <c r="R12" l="1"/>
  <c r="O13" s="1"/>
  <c r="P13" s="1"/>
  <c r="Q13" s="1"/>
  <c r="T13" s="1"/>
  <c r="R13" l="1"/>
  <c r="O14" s="1"/>
  <c r="P14" s="1"/>
  <c r="Q14" s="1"/>
  <c r="T14" s="1"/>
  <c r="R14" l="1"/>
  <c r="O15" s="1"/>
  <c r="P15" s="1"/>
  <c r="Q15" s="1"/>
  <c r="T15" s="1"/>
  <c r="R15" l="1"/>
  <c r="S15" l="1"/>
  <c r="O16" s="1"/>
  <c r="U12"/>
  <c r="P16" l="1"/>
  <c r="Q16" s="1"/>
  <c r="T16" s="1"/>
  <c r="R16" l="1"/>
  <c r="O17" s="1"/>
  <c r="P17" s="1"/>
  <c r="Q17" s="1"/>
  <c r="T17" s="1"/>
  <c r="R17" l="1"/>
  <c r="O18" s="1"/>
  <c r="P18" s="1"/>
  <c r="Q18" s="1"/>
  <c r="T18" s="1"/>
  <c r="R18" l="1"/>
  <c r="O19" s="1"/>
  <c r="P19" s="1"/>
  <c r="Q19" s="1"/>
  <c r="T19" s="1"/>
  <c r="R19" l="1"/>
  <c r="U16" s="1"/>
  <c r="S19" l="1"/>
  <c r="O20" s="1"/>
  <c r="P20" s="1"/>
  <c r="Q20" s="1"/>
  <c r="T20" s="1"/>
  <c r="R20" l="1"/>
  <c r="O21" s="1"/>
  <c r="P21" s="1"/>
  <c r="Q21" s="1"/>
  <c r="T21" s="1"/>
  <c r="R21" l="1"/>
  <c r="O22" s="1"/>
  <c r="P22" l="1"/>
  <c r="Q22" s="1"/>
  <c r="T22" s="1"/>
  <c r="R22" l="1"/>
  <c r="O23" s="1"/>
  <c r="P23" s="1"/>
  <c r="Q23" s="1"/>
  <c r="T23" s="1"/>
  <c r="R23" l="1"/>
  <c r="S23" s="1"/>
  <c r="O24" s="1"/>
  <c r="U20" l="1"/>
  <c r="P24"/>
  <c r="Q24" s="1"/>
  <c r="T24" s="1"/>
  <c r="R24" l="1"/>
  <c r="O25" s="1"/>
  <c r="P25" s="1"/>
  <c r="Q25" s="1"/>
  <c r="T25" s="1"/>
  <c r="R25" l="1"/>
  <c r="O26" s="1"/>
  <c r="P26" s="1"/>
  <c r="Q26" s="1"/>
  <c r="T26" s="1"/>
  <c r="R26" l="1"/>
  <c r="O27" s="1"/>
  <c r="P27" s="1"/>
  <c r="Q27" s="1"/>
  <c r="T27" s="1"/>
  <c r="R27" l="1"/>
  <c r="S27" s="1"/>
  <c r="O28" s="1"/>
  <c r="U24" l="1"/>
  <c r="P28"/>
  <c r="Q28" s="1"/>
  <c r="T28" s="1"/>
  <c r="R28" l="1"/>
  <c r="O29" s="1"/>
  <c r="P29" s="1"/>
  <c r="Q29" s="1"/>
  <c r="T29" s="1"/>
  <c r="R29" l="1"/>
  <c r="O30" s="1"/>
  <c r="P30" s="1"/>
  <c r="Q30" s="1"/>
  <c r="T30" s="1"/>
  <c r="R30" l="1"/>
  <c r="O31" s="1"/>
  <c r="P31" s="1"/>
  <c r="Q31" s="1"/>
  <c r="T31" s="1"/>
  <c r="R36" s="1"/>
  <c r="K42" s="1"/>
  <c r="R31" l="1"/>
  <c r="U28" s="1"/>
  <c r="S31" l="1"/>
  <c r="R37" s="1"/>
  <c r="K40" s="1"/>
  <c r="R38" l="1"/>
  <c r="D8" i="5" s="1"/>
  <c r="E8" s="1"/>
  <c r="F8" s="1"/>
  <c r="I8" s="1"/>
  <c r="S36" i="1"/>
  <c r="R35"/>
  <c r="S35" s="1"/>
  <c r="G33" i="5" l="1"/>
  <c r="H33" s="1"/>
  <c r="G8"/>
  <c r="D9" s="1"/>
  <c r="E9" l="1"/>
  <c r="F9" s="1"/>
  <c r="I9" s="1"/>
  <c r="G9" l="1"/>
  <c r="D10" s="1"/>
  <c r="E10" s="1"/>
  <c r="F10" s="1"/>
  <c r="I10" s="1"/>
  <c r="G10" l="1"/>
  <c r="D11" s="1"/>
  <c r="E11" s="1"/>
  <c r="F11" s="1"/>
  <c r="I11" s="1"/>
  <c r="G11" l="1"/>
  <c r="H11" s="1"/>
  <c r="D12" s="1"/>
  <c r="J8" l="1"/>
  <c r="E12"/>
  <c r="F12" s="1"/>
  <c r="I12" s="1"/>
  <c r="G12" l="1"/>
  <c r="D13" s="1"/>
  <c r="E13" s="1"/>
  <c r="F13" s="1"/>
  <c r="I13" s="1"/>
  <c r="G13" l="1"/>
  <c r="D14" s="1"/>
  <c r="E14" s="1"/>
  <c r="F14" s="1"/>
  <c r="I14" s="1"/>
  <c r="G14" l="1"/>
  <c r="D15" s="1"/>
  <c r="E15" s="1"/>
  <c r="F15" s="1"/>
  <c r="I15" s="1"/>
  <c r="G15" l="1"/>
  <c r="H15" l="1"/>
  <c r="D16" s="1"/>
  <c r="J12"/>
  <c r="E16" l="1"/>
  <c r="F16" s="1"/>
  <c r="I16" s="1"/>
  <c r="G16" l="1"/>
  <c r="D17" s="1"/>
  <c r="E17" s="1"/>
  <c r="F17" s="1"/>
  <c r="I17" s="1"/>
  <c r="G17" l="1"/>
  <c r="D18" s="1"/>
  <c r="E18" s="1"/>
  <c r="F18" s="1"/>
  <c r="I18" s="1"/>
  <c r="G18" l="1"/>
  <c r="D19" s="1"/>
  <c r="E19" s="1"/>
  <c r="F19" s="1"/>
  <c r="I19" s="1"/>
  <c r="G19" l="1"/>
  <c r="H19" s="1"/>
  <c r="D20" s="1"/>
  <c r="J16" l="1"/>
  <c r="E20"/>
  <c r="F20" s="1"/>
  <c r="I20" s="1"/>
  <c r="G20" l="1"/>
  <c r="D21" s="1"/>
  <c r="E21" s="1"/>
  <c r="F21" s="1"/>
  <c r="I21" s="1"/>
  <c r="G21" l="1"/>
  <c r="D22" s="1"/>
  <c r="E22" l="1"/>
  <c r="F22" s="1"/>
  <c r="I22" s="1"/>
  <c r="G22" l="1"/>
  <c r="D23" s="1"/>
  <c r="E23" s="1"/>
  <c r="F23" s="1"/>
  <c r="I23" s="1"/>
  <c r="G23" l="1"/>
  <c r="H23" s="1"/>
  <c r="D24" s="1"/>
  <c r="J20" l="1"/>
  <c r="E24"/>
  <c r="F24" s="1"/>
  <c r="I24" s="1"/>
  <c r="G24" l="1"/>
  <c r="D25" s="1"/>
  <c r="E25" s="1"/>
  <c r="F25" s="1"/>
  <c r="I25" s="1"/>
  <c r="G25" l="1"/>
  <c r="D26" s="1"/>
  <c r="E26" s="1"/>
  <c r="F26" s="1"/>
  <c r="I26" s="1"/>
  <c r="G26" l="1"/>
  <c r="D27" s="1"/>
  <c r="E27" s="1"/>
  <c r="F27" s="1"/>
  <c r="I27" s="1"/>
  <c r="G27" l="1"/>
  <c r="H27" l="1"/>
  <c r="D28" s="1"/>
  <c r="J24"/>
  <c r="E28" l="1"/>
  <c r="F28" s="1"/>
  <c r="I28" s="1"/>
  <c r="G28" l="1"/>
  <c r="D29" s="1"/>
  <c r="E29" s="1"/>
  <c r="F29" s="1"/>
  <c r="I29" s="1"/>
  <c r="G29" l="1"/>
  <c r="D30" s="1"/>
  <c r="E30" l="1"/>
  <c r="F30" s="1"/>
  <c r="I30" s="1"/>
  <c r="G30" l="1"/>
  <c r="D31" s="1"/>
  <c r="E31" s="1"/>
  <c r="F31" s="1"/>
  <c r="I31" s="1"/>
  <c r="G36" s="1"/>
  <c r="G31" l="1"/>
  <c r="H31" s="1"/>
  <c r="J28" l="1"/>
  <c r="G37"/>
  <c r="G38" s="1"/>
  <c r="O8" s="1"/>
  <c r="G35"/>
  <c r="H35" s="1"/>
  <c r="R33" l="1"/>
  <c r="S33" s="1"/>
  <c r="P8"/>
  <c r="Q8" s="1"/>
  <c r="T8" s="1"/>
  <c r="H36"/>
  <c r="R8" l="1"/>
  <c r="O9" s="1"/>
  <c r="P9" l="1"/>
  <c r="Q9" s="1"/>
  <c r="T9" s="1"/>
  <c r="R9" l="1"/>
  <c r="O10" s="1"/>
  <c r="P10" l="1"/>
  <c r="Q10" s="1"/>
  <c r="T10" s="1"/>
  <c r="R10" l="1"/>
  <c r="O11" s="1"/>
  <c r="P11" s="1"/>
  <c r="Q11" l="1"/>
  <c r="T11" s="1"/>
  <c r="R11"/>
  <c r="S11" s="1"/>
  <c r="O12" s="1"/>
  <c r="U8" l="1"/>
  <c r="P12"/>
  <c r="Q12" s="1"/>
  <c r="T12" s="1"/>
  <c r="R12" l="1"/>
  <c r="O13" s="1"/>
  <c r="P13" s="1"/>
  <c r="Q13" s="1"/>
  <c r="T13" s="1"/>
  <c r="R13" l="1"/>
  <c r="O14" s="1"/>
  <c r="P14" l="1"/>
  <c r="Q14" s="1"/>
  <c r="T14" s="1"/>
  <c r="R14" l="1"/>
  <c r="O15" s="1"/>
  <c r="P15" l="1"/>
  <c r="Q15" s="1"/>
  <c r="T15" s="1"/>
  <c r="R15" l="1"/>
  <c r="U12" s="1"/>
  <c r="S15" l="1"/>
  <c r="O16" s="1"/>
  <c r="P16" s="1"/>
  <c r="Q16" s="1"/>
  <c r="T16" s="1"/>
  <c r="R16" l="1"/>
  <c r="O17" s="1"/>
  <c r="P17" l="1"/>
  <c r="Q17" s="1"/>
  <c r="T17" s="1"/>
  <c r="R17" l="1"/>
  <c r="O18" s="1"/>
  <c r="P18" s="1"/>
  <c r="Q18" s="1"/>
  <c r="T18" s="1"/>
  <c r="R18" l="1"/>
  <c r="O19" s="1"/>
  <c r="P19" s="1"/>
  <c r="Q19" s="1"/>
  <c r="T19" s="1"/>
  <c r="R19" l="1"/>
  <c r="U16" s="1"/>
  <c r="S19" l="1"/>
  <c r="O20" s="1"/>
  <c r="P20" s="1"/>
  <c r="Q20" s="1"/>
  <c r="T20" s="1"/>
  <c r="R20" l="1"/>
  <c r="O21" s="1"/>
  <c r="P21" s="1"/>
  <c r="Q21" s="1"/>
  <c r="T21" s="1"/>
  <c r="R21" l="1"/>
  <c r="O22" s="1"/>
  <c r="P22" s="1"/>
  <c r="Q22" s="1"/>
  <c r="T22" s="1"/>
  <c r="R22" l="1"/>
  <c r="O23" s="1"/>
  <c r="P23" s="1"/>
  <c r="Q23" s="1"/>
  <c r="T23" s="1"/>
  <c r="R23" l="1"/>
  <c r="S23" s="1"/>
  <c r="O24" s="1"/>
  <c r="U20" l="1"/>
  <c r="P24"/>
  <c r="Q24" s="1"/>
  <c r="T24" s="1"/>
  <c r="R24" l="1"/>
  <c r="O25" s="1"/>
  <c r="P25" s="1"/>
  <c r="Q25" s="1"/>
  <c r="T25" s="1"/>
  <c r="R25" l="1"/>
  <c r="O26" s="1"/>
  <c r="P26" l="1"/>
  <c r="Q26" s="1"/>
  <c r="T26" s="1"/>
  <c r="R26" l="1"/>
  <c r="O27" s="1"/>
  <c r="P27" l="1"/>
  <c r="Q27" s="1"/>
  <c r="T27" s="1"/>
  <c r="R27" l="1"/>
  <c r="U24" s="1"/>
  <c r="S27" l="1"/>
  <c r="O28" s="1"/>
  <c r="P28" s="1"/>
  <c r="Q28" s="1"/>
  <c r="T28" s="1"/>
  <c r="R28" l="1"/>
  <c r="O29" s="1"/>
  <c r="P29" s="1"/>
  <c r="Q29" s="1"/>
  <c r="T29" s="1"/>
  <c r="R29" l="1"/>
  <c r="O30" s="1"/>
  <c r="P30" s="1"/>
  <c r="Q30" s="1"/>
  <c r="T30" s="1"/>
  <c r="R30" l="1"/>
  <c r="O31" s="1"/>
  <c r="P31" s="1"/>
  <c r="Q31" s="1"/>
  <c r="T31" s="1"/>
  <c r="R36" s="1"/>
  <c r="R31" l="1"/>
  <c r="U28" s="1"/>
  <c r="K42"/>
  <c r="S31" l="1"/>
  <c r="R35" s="1"/>
  <c r="S35" s="1"/>
  <c r="R37" l="1"/>
  <c r="K40" s="1"/>
  <c r="R38"/>
  <c r="D8" i="6" s="1"/>
  <c r="S36" i="5" l="1"/>
  <c r="G33" i="6"/>
  <c r="H33" s="1"/>
  <c r="E8"/>
  <c r="F8" s="1"/>
  <c r="I8" s="1"/>
  <c r="G8" l="1"/>
  <c r="D9" s="1"/>
  <c r="E9" s="1"/>
  <c r="F9" s="1"/>
  <c r="I9" s="1"/>
  <c r="G9" l="1"/>
  <c r="D10" s="1"/>
  <c r="E10" s="1"/>
  <c r="F10" s="1"/>
  <c r="I10" s="1"/>
  <c r="G10" l="1"/>
  <c r="D11" s="1"/>
  <c r="E11" s="1"/>
  <c r="F11" s="1"/>
  <c r="I11" s="1"/>
  <c r="G11" l="1"/>
  <c r="H11" s="1"/>
  <c r="D12" s="1"/>
  <c r="J8" l="1"/>
  <c r="E12"/>
  <c r="F12" s="1"/>
  <c r="I12" s="1"/>
  <c r="G12" l="1"/>
  <c r="D13" s="1"/>
  <c r="E13" s="1"/>
  <c r="F13" s="1"/>
  <c r="I13" s="1"/>
  <c r="G13" l="1"/>
  <c r="D14" s="1"/>
  <c r="E14" l="1"/>
  <c r="F14" s="1"/>
  <c r="I14" s="1"/>
  <c r="G14" l="1"/>
  <c r="D15" s="1"/>
  <c r="E15" l="1"/>
  <c r="F15" s="1"/>
  <c r="I15" s="1"/>
  <c r="G15" l="1"/>
  <c r="H15" s="1"/>
  <c r="D16" s="1"/>
  <c r="J12" l="1"/>
  <c r="E16"/>
  <c r="F16" s="1"/>
  <c r="I16" s="1"/>
  <c r="G16" l="1"/>
  <c r="D17" s="1"/>
  <c r="E17" s="1"/>
  <c r="F17" l="1"/>
  <c r="I17" s="1"/>
  <c r="G17"/>
  <c r="D18" s="1"/>
  <c r="E18" s="1"/>
  <c r="F18" s="1"/>
  <c r="I18" s="1"/>
  <c r="G18" l="1"/>
  <c r="D19" s="1"/>
  <c r="E19" s="1"/>
  <c r="F19" l="1"/>
  <c r="I19" s="1"/>
  <c r="G19"/>
  <c r="J16" s="1"/>
  <c r="H19" l="1"/>
  <c r="D20" s="1"/>
  <c r="E20" s="1"/>
  <c r="F20" s="1"/>
  <c r="I20" s="1"/>
  <c r="G20" l="1"/>
  <c r="D21" s="1"/>
  <c r="E21" s="1"/>
  <c r="F21" s="1"/>
  <c r="I21" s="1"/>
  <c r="G21" l="1"/>
  <c r="D22" s="1"/>
  <c r="E22" l="1"/>
  <c r="F22" s="1"/>
  <c r="I22" s="1"/>
  <c r="G22" l="1"/>
  <c r="D23" s="1"/>
  <c r="E23" s="1"/>
  <c r="F23" s="1"/>
  <c r="I23" s="1"/>
  <c r="G23" l="1"/>
  <c r="H23" s="1"/>
  <c r="D24" s="1"/>
  <c r="J20" l="1"/>
  <c r="E24"/>
  <c r="F24" s="1"/>
  <c r="I24" s="1"/>
  <c r="G24" l="1"/>
  <c r="D25" s="1"/>
  <c r="E25" s="1"/>
  <c r="F25" s="1"/>
  <c r="I25" s="1"/>
  <c r="G25" l="1"/>
  <c r="D26" s="1"/>
  <c r="E26" l="1"/>
  <c r="F26" s="1"/>
  <c r="I26" s="1"/>
  <c r="G26" l="1"/>
  <c r="D27" s="1"/>
  <c r="E27" l="1"/>
  <c r="F27" s="1"/>
  <c r="I27" s="1"/>
  <c r="G27" l="1"/>
  <c r="H27" s="1"/>
  <c r="D28" s="1"/>
  <c r="J24" l="1"/>
  <c r="E28"/>
  <c r="F28" s="1"/>
  <c r="I28" s="1"/>
  <c r="G28" l="1"/>
  <c r="D29" s="1"/>
  <c r="E29" s="1"/>
  <c r="F29" s="1"/>
  <c r="I29" s="1"/>
  <c r="G29" l="1"/>
  <c r="D30" s="1"/>
  <c r="E30" s="1"/>
  <c r="F30" l="1"/>
  <c r="I30" s="1"/>
  <c r="G30"/>
  <c r="D31" s="1"/>
  <c r="E31" s="1"/>
  <c r="F31" s="1"/>
  <c r="I31" s="1"/>
  <c r="G36" l="1"/>
  <c r="G31"/>
  <c r="H31" l="1"/>
  <c r="J28"/>
  <c r="G37" l="1"/>
  <c r="G35"/>
  <c r="H35" s="1"/>
  <c r="G38" l="1"/>
  <c r="O8" s="1"/>
  <c r="H36"/>
  <c r="P8" l="1"/>
  <c r="Q8" s="1"/>
  <c r="T8" s="1"/>
  <c r="R33"/>
  <c r="S33" s="1"/>
  <c r="R8" l="1"/>
  <c r="O9" s="1"/>
  <c r="P9" s="1"/>
  <c r="Q9" s="1"/>
  <c r="T9" s="1"/>
  <c r="R9" l="1"/>
  <c r="O10" s="1"/>
  <c r="P10" s="1"/>
  <c r="Q10" s="1"/>
  <c r="T10" s="1"/>
  <c r="R10" l="1"/>
  <c r="O11" s="1"/>
  <c r="P11" l="1"/>
  <c r="Q11" s="1"/>
  <c r="T11" s="1"/>
  <c r="R11" l="1"/>
  <c r="U8" s="1"/>
  <c r="S11" l="1"/>
  <c r="O12" s="1"/>
  <c r="P12" s="1"/>
  <c r="Q12" s="1"/>
  <c r="T12" s="1"/>
  <c r="R12" l="1"/>
  <c r="O13" s="1"/>
  <c r="P13" s="1"/>
  <c r="Q13" l="1"/>
  <c r="T13" s="1"/>
  <c r="R13"/>
  <c r="O14" s="1"/>
  <c r="P14" s="1"/>
  <c r="Q14" s="1"/>
  <c r="T14" s="1"/>
  <c r="R14" l="1"/>
  <c r="O15" s="1"/>
  <c r="P15" s="1"/>
  <c r="Q15" s="1"/>
  <c r="T15" s="1"/>
  <c r="R15" l="1"/>
  <c r="U12" s="1"/>
  <c r="S15" l="1"/>
  <c r="O16" s="1"/>
  <c r="P16" s="1"/>
  <c r="Q16" s="1"/>
  <c r="T16" s="1"/>
  <c r="R16" l="1"/>
  <c r="O17" s="1"/>
  <c r="P17" s="1"/>
  <c r="Q17" s="1"/>
  <c r="T17" s="1"/>
  <c r="R17" l="1"/>
  <c r="O18" s="1"/>
  <c r="P18" l="1"/>
  <c r="Q18" s="1"/>
  <c r="T18" s="1"/>
  <c r="R18" l="1"/>
  <c r="O19" s="1"/>
  <c r="P19" s="1"/>
  <c r="Q19" s="1"/>
  <c r="T19" s="1"/>
  <c r="R19" l="1"/>
  <c r="S19" s="1"/>
  <c r="O20" s="1"/>
  <c r="U16" l="1"/>
  <c r="P20"/>
  <c r="Q20" s="1"/>
  <c r="T20" s="1"/>
  <c r="R20" l="1"/>
  <c r="O21" s="1"/>
  <c r="P21" l="1"/>
  <c r="Q21" s="1"/>
  <c r="T21" s="1"/>
  <c r="R21" l="1"/>
  <c r="O22" s="1"/>
  <c r="P22" s="1"/>
  <c r="Q22" s="1"/>
  <c r="T22" s="1"/>
  <c r="R22" l="1"/>
  <c r="O23" s="1"/>
  <c r="P23" s="1"/>
  <c r="Q23" s="1"/>
  <c r="T23" s="1"/>
  <c r="R23" l="1"/>
  <c r="S23" s="1"/>
  <c r="O24" s="1"/>
  <c r="U20" l="1"/>
  <c r="P24"/>
  <c r="Q24" s="1"/>
  <c r="T24" s="1"/>
  <c r="R24" l="1"/>
  <c r="O25" s="1"/>
  <c r="P25" s="1"/>
  <c r="Q25" s="1"/>
  <c r="T25" s="1"/>
  <c r="R25" l="1"/>
  <c r="O26" s="1"/>
  <c r="P26" s="1"/>
  <c r="Q26" s="1"/>
  <c r="T26" s="1"/>
  <c r="R26" l="1"/>
  <c r="O27" s="1"/>
  <c r="P27" s="1"/>
  <c r="Q27" s="1"/>
  <c r="T27" s="1"/>
  <c r="R27" l="1"/>
  <c r="U24" s="1"/>
  <c r="S27" l="1"/>
  <c r="O28" s="1"/>
  <c r="P28" s="1"/>
  <c r="Q28" s="1"/>
  <c r="T28" s="1"/>
  <c r="R28" l="1"/>
  <c r="O29" s="1"/>
  <c r="P29" s="1"/>
  <c r="Q29" s="1"/>
  <c r="T29" s="1"/>
  <c r="R29" l="1"/>
  <c r="O30" s="1"/>
  <c r="P30" s="1"/>
  <c r="Q30" s="1"/>
  <c r="T30" s="1"/>
  <c r="R30" l="1"/>
  <c r="O31" s="1"/>
  <c r="P31" l="1"/>
  <c r="Q31" s="1"/>
  <c r="T31" s="1"/>
  <c r="R36" s="1"/>
  <c r="K42" s="1"/>
  <c r="R31" l="1"/>
  <c r="U28" l="1"/>
  <c r="S31"/>
  <c r="R35" l="1"/>
  <c r="S35" s="1"/>
  <c r="R37"/>
  <c r="R38" l="1"/>
  <c r="D8" i="7" s="1"/>
  <c r="E8" s="1"/>
  <c r="F8" s="1"/>
  <c r="I8" s="1"/>
  <c r="K40" i="6"/>
  <c r="S36"/>
  <c r="G33" i="7" l="1"/>
  <c r="H33" s="1"/>
  <c r="G8"/>
  <c r="D9" s="1"/>
  <c r="E9" l="1"/>
  <c r="F9" s="1"/>
  <c r="I9" s="1"/>
  <c r="G9" l="1"/>
  <c r="D10" s="1"/>
  <c r="E10" l="1"/>
  <c r="F10" s="1"/>
  <c r="I10" s="1"/>
  <c r="G10" l="1"/>
  <c r="D11" s="1"/>
  <c r="E11" l="1"/>
  <c r="F11" s="1"/>
  <c r="I11" s="1"/>
  <c r="G11" l="1"/>
  <c r="H11" l="1"/>
  <c r="D12" s="1"/>
  <c r="J8"/>
  <c r="E12" l="1"/>
  <c r="F12" s="1"/>
  <c r="I12" s="1"/>
  <c r="G12" l="1"/>
  <c r="D13" s="1"/>
  <c r="E13" s="1"/>
  <c r="F13" s="1"/>
  <c r="I13" s="1"/>
  <c r="G13" l="1"/>
  <c r="D14" s="1"/>
  <c r="E14" s="1"/>
  <c r="F14" s="1"/>
  <c r="I14" s="1"/>
  <c r="G14" l="1"/>
  <c r="D15" s="1"/>
  <c r="E15" l="1"/>
  <c r="F15" s="1"/>
  <c r="I15" s="1"/>
  <c r="G15" l="1"/>
  <c r="H15" s="1"/>
  <c r="D16" s="1"/>
  <c r="J12" l="1"/>
  <c r="E16"/>
  <c r="F16" s="1"/>
  <c r="I16" s="1"/>
  <c r="G16" l="1"/>
  <c r="D17" s="1"/>
  <c r="E17" l="1"/>
  <c r="F17" s="1"/>
  <c r="I17" s="1"/>
  <c r="G17" l="1"/>
  <c r="D18" s="1"/>
  <c r="E18" s="1"/>
  <c r="F18" s="1"/>
  <c r="I18" s="1"/>
  <c r="G18" l="1"/>
  <c r="D19" s="1"/>
  <c r="E19" s="1"/>
  <c r="F19" s="1"/>
  <c r="I19" s="1"/>
  <c r="G19" l="1"/>
  <c r="J16" l="1"/>
  <c r="H19"/>
  <c r="D20" s="1"/>
  <c r="E20" l="1"/>
  <c r="F20" s="1"/>
  <c r="I20" s="1"/>
  <c r="G20" l="1"/>
  <c r="D21" s="1"/>
  <c r="E21" s="1"/>
  <c r="F21" l="1"/>
  <c r="I21" s="1"/>
  <c r="G21"/>
  <c r="D22" s="1"/>
  <c r="E22" s="1"/>
  <c r="F22" s="1"/>
  <c r="I22" s="1"/>
  <c r="G22" l="1"/>
  <c r="D23" s="1"/>
  <c r="E23" s="1"/>
  <c r="F23" s="1"/>
  <c r="I23" s="1"/>
  <c r="G23" l="1"/>
  <c r="J20" s="1"/>
  <c r="H23" l="1"/>
  <c r="D24" s="1"/>
  <c r="E24" s="1"/>
  <c r="F24" s="1"/>
  <c r="I24" s="1"/>
  <c r="G24" l="1"/>
  <c r="D25" s="1"/>
  <c r="E25" l="1"/>
  <c r="F25" s="1"/>
  <c r="I25" s="1"/>
  <c r="G25" l="1"/>
  <c r="D26" s="1"/>
  <c r="E26" l="1"/>
  <c r="F26" s="1"/>
  <c r="I26" s="1"/>
  <c r="G26" l="1"/>
  <c r="D27" s="1"/>
  <c r="E27" l="1"/>
  <c r="F27" s="1"/>
  <c r="I27" s="1"/>
  <c r="G27" l="1"/>
  <c r="H27" l="1"/>
  <c r="D28" s="1"/>
  <c r="J24"/>
  <c r="E28" l="1"/>
  <c r="F28" s="1"/>
  <c r="I28" s="1"/>
  <c r="G28" l="1"/>
  <c r="D29" s="1"/>
  <c r="E29" l="1"/>
  <c r="F29" s="1"/>
  <c r="I29" s="1"/>
  <c r="G29" l="1"/>
  <c r="D30" s="1"/>
  <c r="E30" s="1"/>
  <c r="F30" s="1"/>
  <c r="I30" s="1"/>
  <c r="G30" l="1"/>
  <c r="D31" s="1"/>
  <c r="E31" s="1"/>
  <c r="F31" s="1"/>
  <c r="I31" s="1"/>
  <c r="G36" s="1"/>
  <c r="G31" l="1"/>
  <c r="H31" s="1"/>
  <c r="J28" l="1"/>
  <c r="G37"/>
  <c r="G38" s="1"/>
  <c r="O8" s="1"/>
  <c r="G35"/>
  <c r="H35" s="1"/>
  <c r="P8" l="1"/>
  <c r="Q8" s="1"/>
  <c r="T8" s="1"/>
  <c r="R33"/>
  <c r="S33" s="1"/>
  <c r="H36"/>
  <c r="R8" l="1"/>
  <c r="O9" s="1"/>
  <c r="P9" s="1"/>
  <c r="Q9" s="1"/>
  <c r="T9" s="1"/>
  <c r="R9" l="1"/>
  <c r="O10" s="1"/>
  <c r="P10" l="1"/>
  <c r="Q10" s="1"/>
  <c r="T10" s="1"/>
  <c r="R10" l="1"/>
  <c r="O11" s="1"/>
  <c r="P11" l="1"/>
  <c r="Q11" s="1"/>
  <c r="T11" s="1"/>
  <c r="R11" l="1"/>
  <c r="U8" s="1"/>
  <c r="S11" l="1"/>
  <c r="O12" s="1"/>
  <c r="P12" s="1"/>
  <c r="Q12" s="1"/>
  <c r="T12" s="1"/>
  <c r="R12" l="1"/>
  <c r="O13" s="1"/>
  <c r="P13" l="1"/>
  <c r="Q13" s="1"/>
  <c r="T13" s="1"/>
  <c r="R13" l="1"/>
  <c r="O14" s="1"/>
  <c r="P14" l="1"/>
  <c r="Q14" s="1"/>
  <c r="T14" s="1"/>
  <c r="R14" l="1"/>
  <c r="O15" s="1"/>
  <c r="P15" l="1"/>
  <c r="Q15" s="1"/>
  <c r="T15" s="1"/>
  <c r="R15" l="1"/>
  <c r="U12" s="1"/>
  <c r="S15" l="1"/>
  <c r="O16" s="1"/>
  <c r="P16" s="1"/>
  <c r="Q16" s="1"/>
  <c r="T16" s="1"/>
  <c r="R16" l="1"/>
  <c r="O17" s="1"/>
  <c r="P17" l="1"/>
  <c r="Q17" s="1"/>
  <c r="T17" s="1"/>
  <c r="R17" l="1"/>
  <c r="O18" s="1"/>
  <c r="P18" l="1"/>
  <c r="Q18" s="1"/>
  <c r="T18" s="1"/>
  <c r="R18" l="1"/>
  <c r="O19" s="1"/>
  <c r="P19" s="1"/>
  <c r="Q19" s="1"/>
  <c r="T19" s="1"/>
  <c r="R19" l="1"/>
  <c r="S19" l="1"/>
  <c r="O20" s="1"/>
  <c r="U16"/>
  <c r="P20" l="1"/>
  <c r="Q20" s="1"/>
  <c r="T20" s="1"/>
  <c r="R20" l="1"/>
  <c r="O21" s="1"/>
  <c r="P21" l="1"/>
  <c r="Q21" s="1"/>
  <c r="T21" s="1"/>
  <c r="R21" l="1"/>
  <c r="O22" s="1"/>
  <c r="P22" l="1"/>
  <c r="Q22" s="1"/>
  <c r="T22" s="1"/>
  <c r="R22" l="1"/>
  <c r="O23" s="1"/>
  <c r="P23" s="1"/>
  <c r="Q23" s="1"/>
  <c r="T23" s="1"/>
  <c r="R23" l="1"/>
  <c r="S23" s="1"/>
  <c r="O24" s="1"/>
  <c r="U20" l="1"/>
  <c r="P24"/>
  <c r="Q24" s="1"/>
  <c r="T24" s="1"/>
  <c r="R24" l="1"/>
  <c r="O25" s="1"/>
  <c r="P25" s="1"/>
  <c r="Q25" s="1"/>
  <c r="T25" s="1"/>
  <c r="R25" l="1"/>
  <c r="O26" s="1"/>
  <c r="P26" s="1"/>
  <c r="Q26" s="1"/>
  <c r="T26" s="1"/>
  <c r="R26" l="1"/>
  <c r="O27" s="1"/>
  <c r="P27" s="1"/>
  <c r="Q27" s="1"/>
  <c r="T27" s="1"/>
  <c r="R27" l="1"/>
  <c r="S27" s="1"/>
  <c r="O28" s="1"/>
  <c r="U24" l="1"/>
  <c r="P28"/>
  <c r="Q28" s="1"/>
  <c r="T28" s="1"/>
  <c r="R28" l="1"/>
  <c r="O29" s="1"/>
  <c r="P29" l="1"/>
  <c r="Q29" s="1"/>
  <c r="T29" s="1"/>
  <c r="R29" l="1"/>
  <c r="O30" s="1"/>
  <c r="P30" l="1"/>
  <c r="Q30" s="1"/>
  <c r="T30" s="1"/>
  <c r="R30" l="1"/>
  <c r="O31" s="1"/>
  <c r="P31" l="1"/>
  <c r="Q31" s="1"/>
  <c r="T31" s="1"/>
  <c r="R36" s="1"/>
  <c r="R31" l="1"/>
  <c r="S31" s="1"/>
  <c r="K42"/>
  <c r="U28" l="1"/>
  <c r="R37"/>
  <c r="R35"/>
  <c r="S35" s="1"/>
  <c r="R38" l="1"/>
  <c r="D8" i="8" s="1"/>
  <c r="K40" i="7"/>
  <c r="S36"/>
  <c r="G33" i="8" l="1"/>
  <c r="H33" s="1"/>
  <c r="E8"/>
  <c r="F8" s="1"/>
  <c r="I8" s="1"/>
  <c r="G8" l="1"/>
  <c r="D9" s="1"/>
  <c r="E9" s="1"/>
  <c r="F9" s="1"/>
  <c r="I9" s="1"/>
  <c r="G9" l="1"/>
  <c r="D10" s="1"/>
  <c r="E10" l="1"/>
  <c r="F10" s="1"/>
  <c r="I10" s="1"/>
  <c r="G10" l="1"/>
  <c r="D11" s="1"/>
  <c r="E11" s="1"/>
  <c r="F11" s="1"/>
  <c r="I11" s="1"/>
  <c r="G11" l="1"/>
  <c r="J8" l="1"/>
  <c r="H11"/>
  <c r="D12" s="1"/>
  <c r="E12" l="1"/>
  <c r="F12" s="1"/>
  <c r="I12" s="1"/>
  <c r="G12" l="1"/>
  <c r="D13" s="1"/>
  <c r="E13" s="1"/>
  <c r="F13" l="1"/>
  <c r="I13" s="1"/>
  <c r="G13"/>
  <c r="D14" s="1"/>
  <c r="E14" s="1"/>
  <c r="F14" s="1"/>
  <c r="I14" s="1"/>
  <c r="G14" l="1"/>
  <c r="D15" s="1"/>
  <c r="E15" l="1"/>
  <c r="F15" s="1"/>
  <c r="I15" s="1"/>
  <c r="G15" l="1"/>
  <c r="H15" s="1"/>
  <c r="D16" s="1"/>
  <c r="J12" l="1"/>
  <c r="E16"/>
  <c r="F16" s="1"/>
  <c r="I16" s="1"/>
  <c r="G16" l="1"/>
  <c r="D17" s="1"/>
  <c r="E17" l="1"/>
  <c r="F17" s="1"/>
  <c r="I17" s="1"/>
  <c r="G17" l="1"/>
  <c r="D18" s="1"/>
  <c r="E18" l="1"/>
  <c r="F18" s="1"/>
  <c r="I18" s="1"/>
  <c r="G18" l="1"/>
  <c r="D19" s="1"/>
  <c r="E19" s="1"/>
  <c r="F19" s="1"/>
  <c r="I19" s="1"/>
  <c r="G19" l="1"/>
  <c r="J16" s="1"/>
  <c r="H19" l="1"/>
  <c r="D20" s="1"/>
  <c r="E20" l="1"/>
  <c r="F20" s="1"/>
  <c r="I20" s="1"/>
  <c r="G20" l="1"/>
  <c r="D21" s="1"/>
  <c r="E21" s="1"/>
  <c r="F21" s="1"/>
  <c r="I21" s="1"/>
  <c r="G21" l="1"/>
  <c r="D22" s="1"/>
  <c r="E22" s="1"/>
  <c r="F22" s="1"/>
  <c r="I22" s="1"/>
  <c r="G22" l="1"/>
  <c r="D23" s="1"/>
  <c r="E23" s="1"/>
  <c r="F23" s="1"/>
  <c r="I23" s="1"/>
  <c r="G23" l="1"/>
  <c r="H23" s="1"/>
  <c r="D24" s="1"/>
  <c r="J20" l="1"/>
  <c r="E24"/>
  <c r="F24" s="1"/>
  <c r="I24" s="1"/>
  <c r="G24" l="1"/>
  <c r="D25" s="1"/>
  <c r="E25" s="1"/>
  <c r="F25" s="1"/>
  <c r="I25" s="1"/>
  <c r="G25" l="1"/>
  <c r="D26" s="1"/>
  <c r="E26" s="1"/>
  <c r="F26" s="1"/>
  <c r="I26" s="1"/>
  <c r="G26" l="1"/>
  <c r="D27" s="1"/>
  <c r="E27" l="1"/>
  <c r="F27" s="1"/>
  <c r="I27" s="1"/>
  <c r="G27" l="1"/>
  <c r="J24" s="1"/>
  <c r="H27" l="1"/>
  <c r="D28" s="1"/>
  <c r="E28" s="1"/>
  <c r="F28" s="1"/>
  <c r="I28" s="1"/>
  <c r="G28" l="1"/>
  <c r="D29" s="1"/>
  <c r="E29" s="1"/>
  <c r="F29" l="1"/>
  <c r="I29" s="1"/>
  <c r="G29"/>
  <c r="D30" s="1"/>
  <c r="E30" s="1"/>
  <c r="F30" s="1"/>
  <c r="I30" s="1"/>
  <c r="G30" l="1"/>
  <c r="D31" s="1"/>
  <c r="E31" l="1"/>
  <c r="F31" s="1"/>
  <c r="I31" s="1"/>
  <c r="G36" s="1"/>
  <c r="G31" l="1"/>
  <c r="J28" s="1"/>
  <c r="H31" l="1"/>
  <c r="G35" s="1"/>
  <c r="H35" s="1"/>
  <c r="G37" l="1"/>
  <c r="G38" s="1"/>
  <c r="O8" s="1"/>
  <c r="P8" s="1"/>
  <c r="Q8" s="1"/>
  <c r="T8" s="1"/>
  <c r="H36" l="1"/>
  <c r="R33"/>
  <c r="S33" s="1"/>
  <c r="R8"/>
  <c r="O9" s="1"/>
  <c r="P9" l="1"/>
  <c r="Q9" s="1"/>
  <c r="T9" s="1"/>
  <c r="R9" l="1"/>
  <c r="O10" s="1"/>
  <c r="P10" l="1"/>
  <c r="Q10" s="1"/>
  <c r="T10" s="1"/>
  <c r="R10" l="1"/>
  <c r="O11" s="1"/>
  <c r="P11" l="1"/>
  <c r="Q11" s="1"/>
  <c r="T11" s="1"/>
  <c r="R11" l="1"/>
  <c r="U8" l="1"/>
  <c r="S11"/>
  <c r="O12" s="1"/>
  <c r="P12" l="1"/>
  <c r="Q12" s="1"/>
  <c r="T12" s="1"/>
  <c r="R12" l="1"/>
  <c r="O13" s="1"/>
  <c r="P13" s="1"/>
  <c r="Q13" s="1"/>
  <c r="T13" s="1"/>
  <c r="R13" l="1"/>
  <c r="O14" s="1"/>
  <c r="P14" s="1"/>
  <c r="Q14" s="1"/>
  <c r="T14" s="1"/>
  <c r="R14" l="1"/>
  <c r="O15" s="1"/>
  <c r="P15" l="1"/>
  <c r="Q15" s="1"/>
  <c r="T15" s="1"/>
  <c r="R15" l="1"/>
  <c r="S15" s="1"/>
  <c r="O16" s="1"/>
  <c r="U12" l="1"/>
  <c r="P16"/>
  <c r="Q16" s="1"/>
  <c r="T16" s="1"/>
  <c r="R16" l="1"/>
  <c r="O17" s="1"/>
  <c r="P17" s="1"/>
  <c r="Q17" s="1"/>
  <c r="T17" s="1"/>
  <c r="R17" l="1"/>
  <c r="O18" s="1"/>
  <c r="P18" s="1"/>
  <c r="Q18" s="1"/>
  <c r="T18" s="1"/>
  <c r="R18" l="1"/>
  <c r="O19" s="1"/>
  <c r="P19" s="1"/>
  <c r="Q19" s="1"/>
  <c r="T19" s="1"/>
  <c r="R19" l="1"/>
  <c r="S19" s="1"/>
  <c r="O20" s="1"/>
  <c r="P20" s="1"/>
  <c r="Q20" s="1"/>
  <c r="T20" s="1"/>
  <c r="U16" l="1"/>
  <c r="R20"/>
  <c r="O21" s="1"/>
  <c r="P21" s="1"/>
  <c r="Q21" s="1"/>
  <c r="T21" s="1"/>
  <c r="R21" l="1"/>
  <c r="O22" s="1"/>
  <c r="P22" l="1"/>
  <c r="Q22" s="1"/>
  <c r="T22" s="1"/>
  <c r="R22" l="1"/>
  <c r="O23" s="1"/>
  <c r="P23" s="1"/>
  <c r="Q23" s="1"/>
  <c r="T23" s="1"/>
  <c r="R23" l="1"/>
  <c r="S23" l="1"/>
  <c r="O24" s="1"/>
  <c r="U20"/>
  <c r="P24" l="1"/>
  <c r="Q24" s="1"/>
  <c r="T24" s="1"/>
  <c r="R24" l="1"/>
  <c r="O25" s="1"/>
  <c r="P25" s="1"/>
  <c r="Q25" l="1"/>
  <c r="T25" s="1"/>
  <c r="R25"/>
  <c r="O26" s="1"/>
  <c r="P26" s="1"/>
  <c r="Q26" s="1"/>
  <c r="T26" s="1"/>
  <c r="R26" l="1"/>
  <c r="O27" s="1"/>
  <c r="P27" s="1"/>
  <c r="Q27" s="1"/>
  <c r="T27" s="1"/>
  <c r="R27" l="1"/>
  <c r="S27" l="1"/>
  <c r="O28" s="1"/>
  <c r="U24"/>
  <c r="P28" l="1"/>
  <c r="Q28" s="1"/>
  <c r="T28" s="1"/>
  <c r="R28" l="1"/>
  <c r="O29" s="1"/>
  <c r="P29" s="1"/>
  <c r="Q29" l="1"/>
  <c r="T29" s="1"/>
  <c r="R29"/>
  <c r="O30" s="1"/>
  <c r="P30" s="1"/>
  <c r="Q30" s="1"/>
  <c r="T30" s="1"/>
  <c r="R30" l="1"/>
  <c r="O31" s="1"/>
  <c r="P31" s="1"/>
  <c r="Q31" s="1"/>
  <c r="T31" s="1"/>
  <c r="R36" s="1"/>
  <c r="K42" l="1"/>
  <c r="R31"/>
  <c r="S31" l="1"/>
  <c r="U28"/>
  <c r="R37" l="1"/>
  <c r="R38" s="1"/>
  <c r="R35"/>
  <c r="S35" s="1"/>
  <c r="K40" l="1"/>
  <c r="S36"/>
</calcChain>
</file>

<file path=xl/sharedStrings.xml><?xml version="1.0" encoding="utf-8"?>
<sst xmlns="http://schemas.openxmlformats.org/spreadsheetml/2006/main" count="513" uniqueCount="65">
  <si>
    <t>Balance</t>
  </si>
  <si>
    <t>Target</t>
  </si>
  <si>
    <t>Pips</t>
  </si>
  <si>
    <t>End</t>
  </si>
  <si>
    <t>Juli</t>
  </si>
  <si>
    <t>W1</t>
  </si>
  <si>
    <t>W2</t>
  </si>
  <si>
    <t>W3</t>
  </si>
  <si>
    <t>W4</t>
  </si>
  <si>
    <t>Agustus</t>
  </si>
  <si>
    <t>W5</t>
  </si>
  <si>
    <t>W6</t>
  </si>
  <si>
    <t>W7</t>
  </si>
  <si>
    <t>W8</t>
  </si>
  <si>
    <t>September</t>
  </si>
  <si>
    <t>W9</t>
  </si>
  <si>
    <t>W10</t>
  </si>
  <si>
    <t>W11</t>
  </si>
  <si>
    <t>W12</t>
  </si>
  <si>
    <t>Oktober</t>
  </si>
  <si>
    <t>W13</t>
  </si>
  <si>
    <t>W14</t>
  </si>
  <si>
    <t>W15</t>
  </si>
  <si>
    <t>W16</t>
  </si>
  <si>
    <t>Nopember</t>
  </si>
  <si>
    <t>W17</t>
  </si>
  <si>
    <t>W18</t>
  </si>
  <si>
    <t>W19</t>
  </si>
  <si>
    <t>W20</t>
  </si>
  <si>
    <t>Desember</t>
  </si>
  <si>
    <t>W21</t>
  </si>
  <si>
    <t>W22</t>
  </si>
  <si>
    <t>W23</t>
  </si>
  <si>
    <t>W24</t>
  </si>
  <si>
    <t>Tahun ke-1</t>
  </si>
  <si>
    <t>Modal</t>
  </si>
  <si>
    <t>Inject</t>
  </si>
  <si>
    <t>Target profit</t>
  </si>
  <si>
    <t>/hari</t>
  </si>
  <si>
    <t>Inject perbulan</t>
  </si>
  <si>
    <t>W</t>
  </si>
  <si>
    <t>Rebate</t>
  </si>
  <si>
    <t>/hari selama 4 hari</t>
  </si>
  <si>
    <t>Modal Awal</t>
  </si>
  <si>
    <t>Modal Bulanan</t>
  </si>
  <si>
    <t>Net profit</t>
  </si>
  <si>
    <t>Withdraw 36%</t>
  </si>
  <si>
    <t>Sisa</t>
  </si>
  <si>
    <t>Lot 1 W</t>
  </si>
  <si>
    <t>Bulan</t>
  </si>
  <si>
    <t>No.</t>
  </si>
  <si>
    <t>Juni</t>
  </si>
  <si>
    <t>Gain</t>
  </si>
  <si>
    <t>Januari</t>
  </si>
  <si>
    <t>Februari</t>
  </si>
  <si>
    <t>Maret</t>
  </si>
  <si>
    <t>April</t>
  </si>
  <si>
    <t>Mei</t>
  </si>
  <si>
    <t>Withdrawal</t>
  </si>
  <si>
    <t>Top Up Perbulan</t>
  </si>
  <si>
    <t>SILAKAN DIISI MODAL AWAL ANDA</t>
  </si>
  <si>
    <t>SILAKAN DIISI PERSEN TOP UP BULANAN ANDA</t>
  </si>
  <si>
    <t>TARGET PERHARI (PIPS)</t>
  </si>
  <si>
    <t>TARGET PERHARI (%)</t>
  </si>
  <si>
    <t>&lt;--------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</si>
</sst>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([$$-409]* #,##0.00_);_([$$-409]* \(#,##0.00\);_([$$-409]* &quot;-&quot;??_);_(@_)"/>
    <numFmt numFmtId="165" formatCode="0.0%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00B050"/>
      <name val="Arial Narrow"/>
      <family val="2"/>
    </font>
    <font>
      <b/>
      <sz val="11"/>
      <color rgb="FFFF0000"/>
      <name val="Arial Narrow"/>
      <family val="2"/>
    </font>
    <font>
      <u/>
      <sz val="9"/>
      <color theme="1"/>
      <name val="Arial Narrow"/>
      <family val="2"/>
    </font>
    <font>
      <sz val="9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9" fontId="2" fillId="0" borderId="0" xfId="0" applyNumberFormat="1" applyFont="1"/>
    <xf numFmtId="41" fontId="2" fillId="0" borderId="0" xfId="1" applyNumberFormat="1" applyFont="1"/>
    <xf numFmtId="9" fontId="2" fillId="0" borderId="0" xfId="1" applyNumberFormat="1" applyFont="1"/>
    <xf numFmtId="2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2" fillId="0" borderId="0" xfId="0" quotePrefix="1" applyNumberFormat="1" applyFont="1" applyAlignment="1">
      <alignment horizontal="left"/>
    </xf>
    <xf numFmtId="10" fontId="3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1" xfId="1" applyNumberFormat="1" applyFont="1" applyBorder="1"/>
    <xf numFmtId="2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8" fillId="0" borderId="0" xfId="0" applyNumberFormat="1" applyFont="1"/>
    <xf numFmtId="165" fontId="2" fillId="0" borderId="0" xfId="1" applyNumberFormat="1" applyFont="1"/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9" fillId="0" borderId="0" xfId="0" applyFo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>
      <selection activeCell="C5" sqref="C5"/>
    </sheetView>
  </sheetViews>
  <sheetFormatPr defaultRowHeight="13.5"/>
  <cols>
    <col min="1" max="1" width="3.28515625" style="1" customWidth="1"/>
    <col min="2" max="2" width="9.28515625" style="1" customWidth="1"/>
    <col min="3" max="3" width="4.7109375" style="1" customWidth="1"/>
    <col min="4" max="4" width="10.42578125" style="1" customWidth="1"/>
    <col min="5" max="5" width="10.28515625" style="1" customWidth="1"/>
    <col min="6" max="6" width="7.140625" style="1" customWidth="1"/>
    <col min="7" max="7" width="10" style="1" customWidth="1"/>
    <col min="8" max="8" width="9.140625" style="1"/>
    <col min="9" max="9" width="9.140625" style="9"/>
    <col min="10" max="10" width="9.140625" style="1"/>
    <col min="11" max="11" width="4" style="1" customWidth="1"/>
    <col min="12" max="12" width="3.28515625" style="1" customWidth="1"/>
    <col min="13" max="13" width="9.28515625" style="1" customWidth="1"/>
    <col min="14" max="14" width="4" style="1" customWidth="1"/>
    <col min="15" max="15" width="10.42578125" style="1" customWidth="1"/>
    <col min="16" max="16" width="10.28515625" style="1" customWidth="1"/>
    <col min="17" max="17" width="7.140625" style="1" customWidth="1"/>
    <col min="18" max="18" width="10" style="1" customWidth="1"/>
    <col min="19" max="19" width="9.140625" style="1"/>
    <col min="20" max="20" width="9.140625" style="9"/>
    <col min="21" max="16384" width="9.140625" style="1"/>
  </cols>
  <sheetData>
    <row r="1" spans="1:21">
      <c r="C1" s="1" t="s">
        <v>34</v>
      </c>
    </row>
    <row r="2" spans="1:21">
      <c r="B2" s="1" t="s">
        <v>35</v>
      </c>
      <c r="C2" s="1">
        <v>100</v>
      </c>
      <c r="E2" s="1" t="s">
        <v>64</v>
      </c>
      <c r="F2" s="23" t="s">
        <v>60</v>
      </c>
    </row>
    <row r="3" spans="1:21">
      <c r="B3" s="1" t="s">
        <v>59</v>
      </c>
      <c r="C3" s="2">
        <v>0.15</v>
      </c>
      <c r="D3" s="6">
        <f>C3*C2</f>
        <v>15</v>
      </c>
      <c r="E3" s="1" t="s">
        <v>64</v>
      </c>
      <c r="F3" s="23" t="s">
        <v>61</v>
      </c>
      <c r="N3" s="2"/>
      <c r="O3" s="6"/>
    </row>
    <row r="4" spans="1:21">
      <c r="B4" s="1" t="s">
        <v>2</v>
      </c>
      <c r="C4" s="3">
        <v>30</v>
      </c>
      <c r="D4" s="7" t="s">
        <v>38</v>
      </c>
      <c r="E4" s="1" t="s">
        <v>64</v>
      </c>
      <c r="F4" s="23" t="s">
        <v>62</v>
      </c>
      <c r="N4" s="3"/>
      <c r="O4" s="7"/>
    </row>
    <row r="5" spans="1:21">
      <c r="B5" s="1" t="s">
        <v>37</v>
      </c>
      <c r="C5" s="17">
        <v>0.02</v>
      </c>
      <c r="D5" s="7" t="s">
        <v>42</v>
      </c>
      <c r="E5" s="1" t="s">
        <v>64</v>
      </c>
      <c r="F5" s="23" t="s">
        <v>63</v>
      </c>
      <c r="N5" s="4"/>
      <c r="O5" s="7"/>
    </row>
    <row r="7" spans="1:21">
      <c r="A7" s="10" t="s">
        <v>50</v>
      </c>
      <c r="B7" s="10" t="s">
        <v>49</v>
      </c>
      <c r="C7" s="10" t="s">
        <v>40</v>
      </c>
      <c r="D7" s="10" t="s">
        <v>0</v>
      </c>
      <c r="E7" s="10" t="s">
        <v>1</v>
      </c>
      <c r="F7" s="10" t="s">
        <v>48</v>
      </c>
      <c r="G7" s="10" t="s">
        <v>3</v>
      </c>
      <c r="H7" s="10" t="s">
        <v>36</v>
      </c>
      <c r="I7" s="10" t="s">
        <v>41</v>
      </c>
      <c r="J7" s="10" t="s">
        <v>52</v>
      </c>
      <c r="L7" s="10" t="s">
        <v>50</v>
      </c>
      <c r="M7" s="10" t="s">
        <v>49</v>
      </c>
      <c r="N7" s="10" t="s">
        <v>40</v>
      </c>
      <c r="O7" s="10" t="s">
        <v>0</v>
      </c>
      <c r="P7" s="10" t="s">
        <v>1</v>
      </c>
      <c r="Q7" s="10" t="s">
        <v>48</v>
      </c>
      <c r="R7" s="10" t="s">
        <v>3</v>
      </c>
      <c r="S7" s="10" t="s">
        <v>36</v>
      </c>
      <c r="T7" s="10" t="s">
        <v>41</v>
      </c>
      <c r="U7" s="10" t="s">
        <v>52</v>
      </c>
    </row>
    <row r="8" spans="1:21" ht="13.5" customHeight="1">
      <c r="A8" s="20">
        <v>1</v>
      </c>
      <c r="B8" s="20" t="s">
        <v>4</v>
      </c>
      <c r="C8" s="11" t="s">
        <v>5</v>
      </c>
      <c r="D8" s="12">
        <f>C2</f>
        <v>100</v>
      </c>
      <c r="E8" s="12">
        <f>(4*$C$5*D8)</f>
        <v>8</v>
      </c>
      <c r="F8" s="13">
        <f>E8/120</f>
        <v>6.6666666666666666E-2</v>
      </c>
      <c r="G8" s="12">
        <f>D8+E8</f>
        <v>108</v>
      </c>
      <c r="H8" s="11"/>
      <c r="I8" s="14">
        <f>F8*1.5</f>
        <v>0.1</v>
      </c>
      <c r="J8" s="21">
        <f>(G11-D8)/D8</f>
        <v>0.36048895999999986</v>
      </c>
      <c r="L8" s="20">
        <v>7</v>
      </c>
      <c r="M8" s="20" t="s">
        <v>53</v>
      </c>
      <c r="N8" s="11" t="s">
        <v>5</v>
      </c>
      <c r="O8" s="12">
        <f>G38</f>
        <v>673.09232787062012</v>
      </c>
      <c r="P8" s="12">
        <f>(4*$C$5*O8)</f>
        <v>53.847386229649608</v>
      </c>
      <c r="Q8" s="13">
        <f>P8/120</f>
        <v>0.4487282185804134</v>
      </c>
      <c r="R8" s="12">
        <f>O8+P8</f>
        <v>726.93971410026973</v>
      </c>
      <c r="S8" s="11"/>
      <c r="T8" s="14">
        <f>Q8*1.5</f>
        <v>0.67309232787062012</v>
      </c>
      <c r="U8" s="21">
        <f>(R11-O8)/O8</f>
        <v>0.36048896000000014</v>
      </c>
    </row>
    <row r="9" spans="1:21" ht="13.5" customHeight="1">
      <c r="A9" s="20"/>
      <c r="B9" s="20"/>
      <c r="C9" s="11" t="s">
        <v>6</v>
      </c>
      <c r="D9" s="12">
        <f>G8</f>
        <v>108</v>
      </c>
      <c r="E9" s="12">
        <f t="shared" ref="E9:E31" si="0">(4*$C$5*D9)</f>
        <v>8.64</v>
      </c>
      <c r="F9" s="13">
        <f>E9/120</f>
        <v>7.2000000000000008E-2</v>
      </c>
      <c r="G9" s="12">
        <f t="shared" ref="G9:G11" si="1">D9+E9</f>
        <v>116.64</v>
      </c>
      <c r="H9" s="11"/>
      <c r="I9" s="14">
        <f t="shared" ref="I9:I31" si="2">F9*1.5</f>
        <v>0.10800000000000001</v>
      </c>
      <c r="J9" s="21"/>
      <c r="L9" s="20"/>
      <c r="M9" s="20"/>
      <c r="N9" s="11" t="s">
        <v>6</v>
      </c>
      <c r="O9" s="12">
        <f>R8</f>
        <v>726.93971410026973</v>
      </c>
      <c r="P9" s="12">
        <f t="shared" ref="P9:P31" si="3">(4*$C$5*O9)</f>
        <v>58.155177128021577</v>
      </c>
      <c r="Q9" s="13">
        <f>P9/120</f>
        <v>0.4846264760668465</v>
      </c>
      <c r="R9" s="12">
        <f t="shared" ref="R9:R31" si="4">O9+P9</f>
        <v>785.09489122829132</v>
      </c>
      <c r="S9" s="11"/>
      <c r="T9" s="14">
        <f t="shared" ref="T9:T19" si="5">Q9*1.5</f>
        <v>0.72693971410026981</v>
      </c>
      <c r="U9" s="21"/>
    </row>
    <row r="10" spans="1:21" ht="13.5" customHeight="1">
      <c r="A10" s="20"/>
      <c r="B10" s="20"/>
      <c r="C10" s="11" t="s">
        <v>7</v>
      </c>
      <c r="D10" s="12">
        <f>G9</f>
        <v>116.64</v>
      </c>
      <c r="E10" s="12">
        <f t="shared" si="0"/>
        <v>9.3312000000000008</v>
      </c>
      <c r="F10" s="13">
        <f>E10/120</f>
        <v>7.776000000000001E-2</v>
      </c>
      <c r="G10" s="12">
        <f t="shared" si="1"/>
        <v>125.9712</v>
      </c>
      <c r="H10" s="11"/>
      <c r="I10" s="14">
        <f t="shared" si="2"/>
        <v>0.11664000000000002</v>
      </c>
      <c r="J10" s="21"/>
      <c r="L10" s="20"/>
      <c r="M10" s="20"/>
      <c r="N10" s="11" t="s">
        <v>7</v>
      </c>
      <c r="O10" s="12">
        <f>R9</f>
        <v>785.09489122829132</v>
      </c>
      <c r="P10" s="12">
        <f t="shared" si="3"/>
        <v>62.807591298263304</v>
      </c>
      <c r="Q10" s="13">
        <f>P10/120</f>
        <v>0.52339659415219419</v>
      </c>
      <c r="R10" s="12">
        <f t="shared" si="4"/>
        <v>847.90248252655465</v>
      </c>
      <c r="S10" s="11"/>
      <c r="T10" s="14">
        <f t="shared" si="5"/>
        <v>0.78509489122829135</v>
      </c>
      <c r="U10" s="21"/>
    </row>
    <row r="11" spans="1:21" ht="13.5" customHeight="1">
      <c r="A11" s="20"/>
      <c r="B11" s="20"/>
      <c r="C11" s="11" t="s">
        <v>8</v>
      </c>
      <c r="D11" s="12">
        <f>G10</f>
        <v>125.9712</v>
      </c>
      <c r="E11" s="12">
        <f t="shared" si="0"/>
        <v>10.077696</v>
      </c>
      <c r="F11" s="13">
        <f>E11/120</f>
        <v>8.3980799999999994E-2</v>
      </c>
      <c r="G11" s="12">
        <f t="shared" si="1"/>
        <v>136.04889599999998</v>
      </c>
      <c r="H11" s="12">
        <f>G11+$D$3</f>
        <v>151.04889599999998</v>
      </c>
      <c r="I11" s="14">
        <f t="shared" si="2"/>
        <v>0.12597120000000001</v>
      </c>
      <c r="J11" s="21"/>
      <c r="L11" s="20"/>
      <c r="M11" s="20"/>
      <c r="N11" s="11" t="s">
        <v>8</v>
      </c>
      <c r="O11" s="12">
        <f>R10</f>
        <v>847.90248252655465</v>
      </c>
      <c r="P11" s="12">
        <f t="shared" si="3"/>
        <v>67.832198602124379</v>
      </c>
      <c r="Q11" s="13">
        <f>P11/120</f>
        <v>0.5652683216843698</v>
      </c>
      <c r="R11" s="12">
        <f t="shared" si="4"/>
        <v>915.73468112867909</v>
      </c>
      <c r="S11" s="12">
        <f>R11+$D$3</f>
        <v>930.73468112867909</v>
      </c>
      <c r="T11" s="14">
        <f t="shared" si="5"/>
        <v>0.84790248252655465</v>
      </c>
      <c r="U11" s="21"/>
    </row>
    <row r="12" spans="1:21" ht="13.5" customHeight="1">
      <c r="A12" s="20">
        <v>2</v>
      </c>
      <c r="B12" s="20" t="s">
        <v>9</v>
      </c>
      <c r="C12" s="11" t="s">
        <v>10</v>
      </c>
      <c r="D12" s="12">
        <f>H11</f>
        <v>151.04889599999998</v>
      </c>
      <c r="E12" s="12">
        <f t="shared" si="0"/>
        <v>12.08391168</v>
      </c>
      <c r="F12" s="13">
        <f>E12/120</f>
        <v>0.100699264</v>
      </c>
      <c r="G12" s="12">
        <f t="shared" ref="G12" si="6">D12+E12</f>
        <v>163.13280767999998</v>
      </c>
      <c r="H12" s="12"/>
      <c r="I12" s="14">
        <f t="shared" si="2"/>
        <v>0.15104889599999999</v>
      </c>
      <c r="J12" s="21">
        <f>(G15-D12)/(D12+(1*$D$3))</f>
        <v>0.3279242484586477</v>
      </c>
      <c r="L12" s="20">
        <v>8</v>
      </c>
      <c r="M12" s="20" t="s">
        <v>54</v>
      </c>
      <c r="N12" s="11" t="s">
        <v>10</v>
      </c>
      <c r="O12" s="12">
        <f>S11</f>
        <v>930.73468112867909</v>
      </c>
      <c r="P12" s="12">
        <f t="shared" si="3"/>
        <v>74.458774490294331</v>
      </c>
      <c r="Q12" s="13">
        <f>P12/120</f>
        <v>0.62048978741911942</v>
      </c>
      <c r="R12" s="12">
        <f t="shared" si="4"/>
        <v>1005.1934556189734</v>
      </c>
      <c r="S12" s="12"/>
      <c r="T12" s="14">
        <f t="shared" si="5"/>
        <v>0.93073468112867919</v>
      </c>
      <c r="U12" s="21">
        <f>(R15-O12)/(O12+(1*$D$3))</f>
        <v>0.35477135811027455</v>
      </c>
    </row>
    <row r="13" spans="1:21" ht="13.5" customHeight="1">
      <c r="A13" s="20"/>
      <c r="B13" s="20"/>
      <c r="C13" s="11" t="s">
        <v>11</v>
      </c>
      <c r="D13" s="12">
        <f t="shared" ref="D13:D15" si="7">G12</f>
        <v>163.13280767999998</v>
      </c>
      <c r="E13" s="12">
        <f t="shared" si="0"/>
        <v>13.050624614399998</v>
      </c>
      <c r="F13" s="13">
        <f t="shared" ref="F13:F31" si="8">E13/120</f>
        <v>0.10875520511999999</v>
      </c>
      <c r="G13" s="12">
        <f t="shared" ref="G13:G16" si="9">D13+E13</f>
        <v>176.18343229439998</v>
      </c>
      <c r="H13" s="11"/>
      <c r="I13" s="14">
        <f t="shared" si="2"/>
        <v>0.16313280767999999</v>
      </c>
      <c r="J13" s="21"/>
      <c r="L13" s="20"/>
      <c r="M13" s="20"/>
      <c r="N13" s="11" t="s">
        <v>11</v>
      </c>
      <c r="O13" s="12">
        <f t="shared" ref="O13:O15" si="10">R12</f>
        <v>1005.1934556189734</v>
      </c>
      <c r="P13" s="12">
        <f t="shared" si="3"/>
        <v>80.415476449517868</v>
      </c>
      <c r="Q13" s="13">
        <f t="shared" ref="Q13:Q31" si="11">P13/120</f>
        <v>0.67012897041264885</v>
      </c>
      <c r="R13" s="12">
        <f t="shared" si="4"/>
        <v>1085.6089320684912</v>
      </c>
      <c r="S13" s="11"/>
      <c r="T13" s="14">
        <f t="shared" si="5"/>
        <v>1.0051934556189732</v>
      </c>
      <c r="U13" s="21"/>
    </row>
    <row r="14" spans="1:21" ht="13.5" customHeight="1">
      <c r="A14" s="20"/>
      <c r="B14" s="20"/>
      <c r="C14" s="11" t="s">
        <v>12</v>
      </c>
      <c r="D14" s="12">
        <f t="shared" si="7"/>
        <v>176.18343229439998</v>
      </c>
      <c r="E14" s="12">
        <f t="shared" si="0"/>
        <v>14.094674583551999</v>
      </c>
      <c r="F14" s="13">
        <f t="shared" si="8"/>
        <v>0.1174556215296</v>
      </c>
      <c r="G14" s="12">
        <f t="shared" si="9"/>
        <v>190.27810687795198</v>
      </c>
      <c r="H14" s="11"/>
      <c r="I14" s="14">
        <f t="shared" si="2"/>
        <v>0.17618343229440001</v>
      </c>
      <c r="J14" s="21"/>
      <c r="L14" s="20"/>
      <c r="M14" s="20"/>
      <c r="N14" s="11" t="s">
        <v>12</v>
      </c>
      <c r="O14" s="12">
        <f t="shared" si="10"/>
        <v>1085.6089320684912</v>
      </c>
      <c r="P14" s="12">
        <f t="shared" si="3"/>
        <v>86.848714565479298</v>
      </c>
      <c r="Q14" s="13">
        <f t="shared" si="11"/>
        <v>0.72373928804566079</v>
      </c>
      <c r="R14" s="12">
        <f t="shared" si="4"/>
        <v>1172.4576466339704</v>
      </c>
      <c r="S14" s="11"/>
      <c r="T14" s="14">
        <f t="shared" si="5"/>
        <v>1.0856089320684912</v>
      </c>
      <c r="U14" s="21"/>
    </row>
    <row r="15" spans="1:21" ht="13.5" customHeight="1">
      <c r="A15" s="20"/>
      <c r="B15" s="20"/>
      <c r="C15" s="11" t="s">
        <v>13</v>
      </c>
      <c r="D15" s="12">
        <f t="shared" si="7"/>
        <v>190.27810687795198</v>
      </c>
      <c r="E15" s="12">
        <f t="shared" si="0"/>
        <v>15.222248550236159</v>
      </c>
      <c r="F15" s="13">
        <f t="shared" si="8"/>
        <v>0.12685207125196798</v>
      </c>
      <c r="G15" s="12">
        <f t="shared" si="9"/>
        <v>205.50035542818813</v>
      </c>
      <c r="H15" s="12">
        <f>G15+$D$3</f>
        <v>220.50035542818813</v>
      </c>
      <c r="I15" s="14">
        <f t="shared" si="2"/>
        <v>0.19027810687795199</v>
      </c>
      <c r="J15" s="21"/>
      <c r="L15" s="20"/>
      <c r="M15" s="20"/>
      <c r="N15" s="11" t="s">
        <v>13</v>
      </c>
      <c r="O15" s="12">
        <f t="shared" si="10"/>
        <v>1172.4576466339704</v>
      </c>
      <c r="P15" s="12">
        <f t="shared" si="3"/>
        <v>93.796611730717629</v>
      </c>
      <c r="Q15" s="13">
        <f t="shared" si="11"/>
        <v>0.78163843108931352</v>
      </c>
      <c r="R15" s="12">
        <f t="shared" si="4"/>
        <v>1266.254258364688</v>
      </c>
      <c r="S15" s="12">
        <f>R15+$D$3</f>
        <v>1281.254258364688</v>
      </c>
      <c r="T15" s="14">
        <f t="shared" si="5"/>
        <v>1.1724576466339702</v>
      </c>
      <c r="U15" s="21"/>
    </row>
    <row r="16" spans="1:21" ht="13.5" customHeight="1">
      <c r="A16" s="20">
        <v>3</v>
      </c>
      <c r="B16" s="20" t="s">
        <v>14</v>
      </c>
      <c r="C16" s="11" t="s">
        <v>15</v>
      </c>
      <c r="D16" s="12">
        <f>H15</f>
        <v>220.50035542818813</v>
      </c>
      <c r="E16" s="12">
        <f t="shared" si="0"/>
        <v>17.640028434255051</v>
      </c>
      <c r="F16" s="13">
        <f>E16/120</f>
        <v>0.14700023695212541</v>
      </c>
      <c r="G16" s="12">
        <f t="shared" si="9"/>
        <v>238.14038386244317</v>
      </c>
      <c r="H16" s="12"/>
      <c r="I16" s="14">
        <f t="shared" si="2"/>
        <v>0.22050035542818813</v>
      </c>
      <c r="J16" s="21">
        <f>(G19-D16)/(D16+(2*$D$3))</f>
        <v>0.31731669071713148</v>
      </c>
      <c r="L16" s="20">
        <v>9</v>
      </c>
      <c r="M16" s="20" t="s">
        <v>55</v>
      </c>
      <c r="N16" s="11" t="s">
        <v>15</v>
      </c>
      <c r="O16" s="12">
        <f>S15</f>
        <v>1281.254258364688</v>
      </c>
      <c r="P16" s="12">
        <f t="shared" si="3"/>
        <v>102.50034066917505</v>
      </c>
      <c r="Q16" s="13">
        <f>P16/120</f>
        <v>0.85416950557645877</v>
      </c>
      <c r="R16" s="12">
        <f t="shared" si="4"/>
        <v>1383.7545990338631</v>
      </c>
      <c r="S16" s="12"/>
      <c r="T16" s="14">
        <f t="shared" si="5"/>
        <v>1.2812542583646882</v>
      </c>
      <c r="U16" s="21">
        <f>(R19-O16)/(O16+(2*$D$3))</f>
        <v>0.35224138426782492</v>
      </c>
    </row>
    <row r="17" spans="1:21" ht="13.5" customHeight="1">
      <c r="A17" s="20"/>
      <c r="B17" s="20"/>
      <c r="C17" s="11" t="s">
        <v>16</v>
      </c>
      <c r="D17" s="12">
        <f t="shared" ref="D17:D19" si="12">G16</f>
        <v>238.14038386244317</v>
      </c>
      <c r="E17" s="12">
        <f t="shared" si="0"/>
        <v>19.051230708995455</v>
      </c>
      <c r="F17" s="13">
        <f t="shared" si="8"/>
        <v>0.15876025590829546</v>
      </c>
      <c r="G17" s="12">
        <f t="shared" ref="G17:G31" si="13">D17+E17</f>
        <v>257.19161457143861</v>
      </c>
      <c r="H17" s="11"/>
      <c r="I17" s="14">
        <f t="shared" si="2"/>
        <v>0.23814038386244318</v>
      </c>
      <c r="J17" s="21"/>
      <c r="L17" s="20"/>
      <c r="M17" s="20"/>
      <c r="N17" s="11" t="s">
        <v>16</v>
      </c>
      <c r="O17" s="12">
        <f t="shared" ref="O17:O19" si="14">R16</f>
        <v>1383.7545990338631</v>
      </c>
      <c r="P17" s="12">
        <f t="shared" si="3"/>
        <v>110.70036792270905</v>
      </c>
      <c r="Q17" s="13">
        <f t="shared" si="11"/>
        <v>0.92250306602257537</v>
      </c>
      <c r="R17" s="12">
        <f t="shared" si="4"/>
        <v>1494.4549669565722</v>
      </c>
      <c r="S17" s="11"/>
      <c r="T17" s="14">
        <f t="shared" si="5"/>
        <v>1.3837545990338631</v>
      </c>
      <c r="U17" s="21"/>
    </row>
    <row r="18" spans="1:21" ht="13.5" customHeight="1">
      <c r="A18" s="20"/>
      <c r="B18" s="20"/>
      <c r="C18" s="11" t="s">
        <v>17</v>
      </c>
      <c r="D18" s="12">
        <f t="shared" si="12"/>
        <v>257.19161457143861</v>
      </c>
      <c r="E18" s="12">
        <f t="shared" si="0"/>
        <v>20.57532916571509</v>
      </c>
      <c r="F18" s="13">
        <f t="shared" si="8"/>
        <v>0.17146107638095909</v>
      </c>
      <c r="G18" s="12">
        <f t="shared" si="13"/>
        <v>277.76694373715372</v>
      </c>
      <c r="H18" s="11"/>
      <c r="I18" s="14">
        <f t="shared" si="2"/>
        <v>0.25719161457143863</v>
      </c>
      <c r="J18" s="21"/>
      <c r="L18" s="20"/>
      <c r="M18" s="20"/>
      <c r="N18" s="11" t="s">
        <v>17</v>
      </c>
      <c r="O18" s="12">
        <f t="shared" si="14"/>
        <v>1494.4549669565722</v>
      </c>
      <c r="P18" s="12">
        <f t="shared" si="3"/>
        <v>119.55639735652578</v>
      </c>
      <c r="Q18" s="13">
        <f t="shared" si="11"/>
        <v>0.99630331130438143</v>
      </c>
      <c r="R18" s="12">
        <f t="shared" si="4"/>
        <v>1614.0113643130981</v>
      </c>
      <c r="S18" s="11"/>
      <c r="T18" s="14">
        <f t="shared" si="5"/>
        <v>1.4944549669565721</v>
      </c>
      <c r="U18" s="21"/>
    </row>
    <row r="19" spans="1:21" ht="13.5" customHeight="1">
      <c r="A19" s="20"/>
      <c r="B19" s="20"/>
      <c r="C19" s="11" t="s">
        <v>18</v>
      </c>
      <c r="D19" s="12">
        <f t="shared" si="12"/>
        <v>277.76694373715372</v>
      </c>
      <c r="E19" s="12">
        <f t="shared" si="0"/>
        <v>22.221355498972297</v>
      </c>
      <c r="F19" s="13">
        <f t="shared" si="8"/>
        <v>0.18517796249143581</v>
      </c>
      <c r="G19" s="12">
        <f t="shared" si="13"/>
        <v>299.98829923612601</v>
      </c>
      <c r="H19" s="12">
        <f>G19+$D$3</f>
        <v>314.98829923612601</v>
      </c>
      <c r="I19" s="14">
        <f t="shared" si="2"/>
        <v>0.27776694373715372</v>
      </c>
      <c r="J19" s="21"/>
      <c r="L19" s="20"/>
      <c r="M19" s="20"/>
      <c r="N19" s="11" t="s">
        <v>18</v>
      </c>
      <c r="O19" s="12">
        <f t="shared" si="14"/>
        <v>1614.0113643130981</v>
      </c>
      <c r="P19" s="12">
        <f t="shared" si="3"/>
        <v>129.12090914504785</v>
      </c>
      <c r="Q19" s="13">
        <f t="shared" si="11"/>
        <v>1.076007576208732</v>
      </c>
      <c r="R19" s="12">
        <f t="shared" si="4"/>
        <v>1743.1322734581458</v>
      </c>
      <c r="S19" s="12">
        <f>R19+$D$3</f>
        <v>1758.1322734581458</v>
      </c>
      <c r="T19" s="14">
        <f t="shared" si="5"/>
        <v>1.614011364313098</v>
      </c>
      <c r="U19" s="21"/>
    </row>
    <row r="20" spans="1:21" ht="13.5" customHeight="1">
      <c r="A20" s="20">
        <v>4</v>
      </c>
      <c r="B20" s="20" t="s">
        <v>19</v>
      </c>
      <c r="C20" s="11" t="s">
        <v>20</v>
      </c>
      <c r="D20" s="12">
        <f>H19</f>
        <v>314.98829923612601</v>
      </c>
      <c r="E20" s="12">
        <f t="shared" si="0"/>
        <v>25.199063938890081</v>
      </c>
      <c r="F20" s="13">
        <f>E20/120</f>
        <v>0.20999219949075068</v>
      </c>
      <c r="G20" s="12">
        <f t="shared" si="13"/>
        <v>340.18736317501612</v>
      </c>
      <c r="H20" s="12"/>
      <c r="I20" s="14">
        <f>F20*1.5</f>
        <v>0.31498829923612603</v>
      </c>
      <c r="J20" s="21">
        <f>(G23-D20)/(D20+(3*$D$3))</f>
        <v>0.31542637537038276</v>
      </c>
      <c r="L20" s="20">
        <v>10</v>
      </c>
      <c r="M20" s="20" t="s">
        <v>56</v>
      </c>
      <c r="N20" s="11" t="s">
        <v>20</v>
      </c>
      <c r="O20" s="12">
        <f>S19</f>
        <v>1758.1322734581458</v>
      </c>
      <c r="P20" s="12">
        <f t="shared" si="3"/>
        <v>140.65058187665167</v>
      </c>
      <c r="Q20" s="13">
        <f>P20/120</f>
        <v>1.1720881823054305</v>
      </c>
      <c r="R20" s="12">
        <f t="shared" si="4"/>
        <v>1898.7828553347974</v>
      </c>
      <c r="S20" s="12"/>
      <c r="T20" s="14">
        <f>Q20*1.5</f>
        <v>1.7581322734581457</v>
      </c>
      <c r="U20" s="21">
        <f>(R23-O20)/(O20+(3*$D$3))</f>
        <v>0.35149239139614002</v>
      </c>
    </row>
    <row r="21" spans="1:21" ht="13.5" customHeight="1">
      <c r="A21" s="20"/>
      <c r="B21" s="20"/>
      <c r="C21" s="11" t="s">
        <v>21</v>
      </c>
      <c r="D21" s="12">
        <f t="shared" ref="D21:D23" si="15">G20</f>
        <v>340.18736317501612</v>
      </c>
      <c r="E21" s="12">
        <f t="shared" si="0"/>
        <v>27.21498905400129</v>
      </c>
      <c r="F21" s="13">
        <f t="shared" si="8"/>
        <v>0.22679157545001075</v>
      </c>
      <c r="G21" s="12">
        <f t="shared" si="13"/>
        <v>367.40235222901742</v>
      </c>
      <c r="H21" s="11"/>
      <c r="I21" s="14">
        <f t="shared" si="2"/>
        <v>0.34018736317501613</v>
      </c>
      <c r="J21" s="21"/>
      <c r="L21" s="20"/>
      <c r="M21" s="20"/>
      <c r="N21" s="11" t="s">
        <v>21</v>
      </c>
      <c r="O21" s="12">
        <f t="shared" ref="O21:O23" si="16">R20</f>
        <v>1898.7828553347974</v>
      </c>
      <c r="P21" s="12">
        <f t="shared" si="3"/>
        <v>151.90262842678379</v>
      </c>
      <c r="Q21" s="13">
        <f t="shared" si="11"/>
        <v>1.265855236889865</v>
      </c>
      <c r="R21" s="12">
        <f t="shared" si="4"/>
        <v>2050.6854837615811</v>
      </c>
      <c r="S21" s="11"/>
      <c r="T21" s="14">
        <f t="shared" ref="T21:T31" si="17">Q21*1.5</f>
        <v>1.8987828553347974</v>
      </c>
      <c r="U21" s="21"/>
    </row>
    <row r="22" spans="1:21" ht="13.5" customHeight="1">
      <c r="A22" s="20"/>
      <c r="B22" s="20"/>
      <c r="C22" s="11" t="s">
        <v>22</v>
      </c>
      <c r="D22" s="12">
        <f t="shared" si="15"/>
        <v>367.40235222901742</v>
      </c>
      <c r="E22" s="12">
        <f t="shared" si="0"/>
        <v>29.392188178321394</v>
      </c>
      <c r="F22" s="13">
        <f t="shared" si="8"/>
        <v>0.24493490148601163</v>
      </c>
      <c r="G22" s="12">
        <f t="shared" si="13"/>
        <v>396.79454040733884</v>
      </c>
      <c r="H22" s="11"/>
      <c r="I22" s="14">
        <f t="shared" si="2"/>
        <v>0.36740235222901746</v>
      </c>
      <c r="J22" s="21"/>
      <c r="L22" s="20"/>
      <c r="M22" s="20"/>
      <c r="N22" s="11" t="s">
        <v>22</v>
      </c>
      <c r="O22" s="12">
        <f t="shared" si="16"/>
        <v>2050.6854837615811</v>
      </c>
      <c r="P22" s="12">
        <f t="shared" si="3"/>
        <v>164.0548387009265</v>
      </c>
      <c r="Q22" s="13">
        <f t="shared" si="11"/>
        <v>1.3671236558410542</v>
      </c>
      <c r="R22" s="12">
        <f t="shared" si="4"/>
        <v>2214.7403224625077</v>
      </c>
      <c r="S22" s="11"/>
      <c r="T22" s="14">
        <f t="shared" si="17"/>
        <v>2.0506854837615816</v>
      </c>
      <c r="U22" s="21"/>
    </row>
    <row r="23" spans="1:21" ht="13.5" customHeight="1">
      <c r="A23" s="20"/>
      <c r="B23" s="20"/>
      <c r="C23" s="11" t="s">
        <v>23</v>
      </c>
      <c r="D23" s="12">
        <f t="shared" si="15"/>
        <v>396.79454040733884</v>
      </c>
      <c r="E23" s="12">
        <f t="shared" si="0"/>
        <v>31.743563232587107</v>
      </c>
      <c r="F23" s="13">
        <f t="shared" si="8"/>
        <v>0.26452969360489254</v>
      </c>
      <c r="G23" s="12">
        <f t="shared" si="13"/>
        <v>428.53810363992596</v>
      </c>
      <c r="H23" s="12">
        <f>G23+$D$3</f>
        <v>443.53810363992596</v>
      </c>
      <c r="I23" s="14">
        <f t="shared" si="2"/>
        <v>0.3967945404073388</v>
      </c>
      <c r="J23" s="21"/>
      <c r="L23" s="20"/>
      <c r="M23" s="20"/>
      <c r="N23" s="11" t="s">
        <v>23</v>
      </c>
      <c r="O23" s="12">
        <f t="shared" si="16"/>
        <v>2214.7403224625077</v>
      </c>
      <c r="P23" s="12">
        <f t="shared" si="3"/>
        <v>177.17922579700061</v>
      </c>
      <c r="Q23" s="13">
        <f t="shared" si="11"/>
        <v>1.4764935483083383</v>
      </c>
      <c r="R23" s="12">
        <f t="shared" si="4"/>
        <v>2391.9195482595082</v>
      </c>
      <c r="S23" s="12">
        <f>R23+$D$3</f>
        <v>2406.9195482595082</v>
      </c>
      <c r="T23" s="14">
        <f t="shared" si="17"/>
        <v>2.2147403224625073</v>
      </c>
      <c r="U23" s="21"/>
    </row>
    <row r="24" spans="1:21" ht="13.5" customHeight="1">
      <c r="A24" s="20">
        <v>5</v>
      </c>
      <c r="B24" s="20" t="s">
        <v>24</v>
      </c>
      <c r="C24" s="11" t="s">
        <v>25</v>
      </c>
      <c r="D24" s="12">
        <f>H23</f>
        <v>443.53810363992596</v>
      </c>
      <c r="E24" s="12">
        <f t="shared" si="0"/>
        <v>35.483048291194081</v>
      </c>
      <c r="F24" s="13">
        <f>E24/120</f>
        <v>0.29569206909328399</v>
      </c>
      <c r="G24" s="12">
        <f t="shared" si="13"/>
        <v>479.02115193112002</v>
      </c>
      <c r="H24" s="12"/>
      <c r="I24" s="14">
        <f t="shared" si="2"/>
        <v>0.44353810363992596</v>
      </c>
      <c r="J24" s="21">
        <f>(G27-D24)/(D24+(4*$D$3))</f>
        <v>0.31753424129321689</v>
      </c>
      <c r="L24" s="20">
        <v>11</v>
      </c>
      <c r="M24" s="20" t="s">
        <v>57</v>
      </c>
      <c r="N24" s="11" t="s">
        <v>25</v>
      </c>
      <c r="O24" s="12">
        <f>S23</f>
        <v>2406.9195482595082</v>
      </c>
      <c r="P24" s="12">
        <f t="shared" si="3"/>
        <v>192.55356386076068</v>
      </c>
      <c r="Q24" s="13">
        <f>P24/120</f>
        <v>1.6046130321730057</v>
      </c>
      <c r="R24" s="12">
        <f t="shared" si="4"/>
        <v>2599.473112120269</v>
      </c>
      <c r="S24" s="12"/>
      <c r="T24" s="14">
        <f t="shared" si="17"/>
        <v>2.4069195482595083</v>
      </c>
      <c r="U24" s="21">
        <f>(R27-O24)/(O24+(4*$D$3))</f>
        <v>0.35172120848768973</v>
      </c>
    </row>
    <row r="25" spans="1:21" ht="13.5" customHeight="1">
      <c r="A25" s="20"/>
      <c r="B25" s="20"/>
      <c r="C25" s="11" t="s">
        <v>26</v>
      </c>
      <c r="D25" s="12">
        <f t="shared" ref="D25:D27" si="18">G24</f>
        <v>479.02115193112002</v>
      </c>
      <c r="E25" s="12">
        <f t="shared" si="0"/>
        <v>38.321692154489604</v>
      </c>
      <c r="F25" s="13">
        <f t="shared" si="8"/>
        <v>0.31934743462074672</v>
      </c>
      <c r="G25" s="12">
        <f t="shared" si="13"/>
        <v>517.34284408560961</v>
      </c>
      <c r="H25" s="11"/>
      <c r="I25" s="14">
        <f t="shared" si="2"/>
        <v>0.47902115193112005</v>
      </c>
      <c r="J25" s="21"/>
      <c r="L25" s="20"/>
      <c r="M25" s="20"/>
      <c r="N25" s="11" t="s">
        <v>26</v>
      </c>
      <c r="O25" s="12">
        <f t="shared" ref="O25:O27" si="19">R24</f>
        <v>2599.473112120269</v>
      </c>
      <c r="P25" s="12">
        <f t="shared" si="3"/>
        <v>207.95784896962152</v>
      </c>
      <c r="Q25" s="13">
        <f t="shared" si="11"/>
        <v>1.7329820747468461</v>
      </c>
      <c r="R25" s="12">
        <f t="shared" si="4"/>
        <v>2807.4309610898904</v>
      </c>
      <c r="S25" s="11"/>
      <c r="T25" s="14">
        <f t="shared" si="17"/>
        <v>2.5994731121202692</v>
      </c>
      <c r="U25" s="21"/>
    </row>
    <row r="26" spans="1:21" ht="13.5" customHeight="1">
      <c r="A26" s="20"/>
      <c r="B26" s="20"/>
      <c r="C26" s="11" t="s">
        <v>27</v>
      </c>
      <c r="D26" s="12">
        <f t="shared" si="18"/>
        <v>517.34284408560961</v>
      </c>
      <c r="E26" s="12">
        <f t="shared" si="0"/>
        <v>41.387427526848768</v>
      </c>
      <c r="F26" s="13">
        <f t="shared" si="8"/>
        <v>0.3448952293904064</v>
      </c>
      <c r="G26" s="12">
        <f t="shared" si="13"/>
        <v>558.73027161245841</v>
      </c>
      <c r="H26" s="11"/>
      <c r="I26" s="14">
        <f t="shared" si="2"/>
        <v>0.5173428440856096</v>
      </c>
      <c r="J26" s="21"/>
      <c r="L26" s="20"/>
      <c r="M26" s="20"/>
      <c r="N26" s="11" t="s">
        <v>27</v>
      </c>
      <c r="O26" s="12">
        <f t="shared" si="19"/>
        <v>2807.4309610898904</v>
      </c>
      <c r="P26" s="12">
        <f t="shared" si="3"/>
        <v>224.59447688719123</v>
      </c>
      <c r="Q26" s="13">
        <f t="shared" si="11"/>
        <v>1.8716206407265936</v>
      </c>
      <c r="R26" s="12">
        <f t="shared" si="4"/>
        <v>3032.0254379770818</v>
      </c>
      <c r="S26" s="11"/>
      <c r="T26" s="14">
        <f t="shared" si="17"/>
        <v>2.8074309610898904</v>
      </c>
      <c r="U26" s="21"/>
    </row>
    <row r="27" spans="1:21" ht="13.5" customHeight="1">
      <c r="A27" s="20"/>
      <c r="B27" s="20"/>
      <c r="C27" s="11" t="s">
        <v>28</v>
      </c>
      <c r="D27" s="12">
        <f t="shared" si="18"/>
        <v>558.73027161245841</v>
      </c>
      <c r="E27" s="12">
        <f t="shared" si="0"/>
        <v>44.698421728996671</v>
      </c>
      <c r="F27" s="13">
        <f t="shared" si="8"/>
        <v>0.37248684774163893</v>
      </c>
      <c r="G27" s="12">
        <f t="shared" si="13"/>
        <v>603.42869334145507</v>
      </c>
      <c r="H27" s="12">
        <f>G27+$D$3</f>
        <v>618.42869334145507</v>
      </c>
      <c r="I27" s="14">
        <f t="shared" si="2"/>
        <v>0.55873027161245836</v>
      </c>
      <c r="J27" s="21"/>
      <c r="L27" s="20"/>
      <c r="M27" s="20"/>
      <c r="N27" s="11" t="s">
        <v>28</v>
      </c>
      <c r="O27" s="12">
        <f t="shared" si="19"/>
        <v>3032.0254379770818</v>
      </c>
      <c r="P27" s="12">
        <f t="shared" si="3"/>
        <v>242.56203503816656</v>
      </c>
      <c r="Q27" s="13">
        <f t="shared" si="11"/>
        <v>2.0213502919847213</v>
      </c>
      <c r="R27" s="12">
        <f t="shared" si="4"/>
        <v>3274.5874730152482</v>
      </c>
      <c r="S27" s="12">
        <f>R27+$D$3</f>
        <v>3289.5874730152482</v>
      </c>
      <c r="T27" s="14">
        <f t="shared" si="17"/>
        <v>3.0320254379770821</v>
      </c>
      <c r="U27" s="21"/>
    </row>
    <row r="28" spans="1:21" ht="13.5" customHeight="1">
      <c r="A28" s="20">
        <v>6</v>
      </c>
      <c r="B28" s="20" t="s">
        <v>29</v>
      </c>
      <c r="C28" s="11" t="s">
        <v>30</v>
      </c>
      <c r="D28" s="12">
        <f>H27</f>
        <v>618.42869334145507</v>
      </c>
      <c r="E28" s="12">
        <f t="shared" si="0"/>
        <v>49.474295467316409</v>
      </c>
      <c r="F28" s="13">
        <f>E28/120</f>
        <v>0.41228579556097006</v>
      </c>
      <c r="G28" s="12">
        <f t="shared" si="13"/>
        <v>667.90298880877151</v>
      </c>
      <c r="H28" s="12"/>
      <c r="I28" s="14">
        <f t="shared" si="2"/>
        <v>0.61842869334145512</v>
      </c>
      <c r="J28" s="21">
        <f>(G31-D28)/(D28+(5*$D$3))</f>
        <v>0.32149912260270797</v>
      </c>
      <c r="L28" s="20">
        <v>12</v>
      </c>
      <c r="M28" s="20" t="s">
        <v>51</v>
      </c>
      <c r="N28" s="11" t="s">
        <v>30</v>
      </c>
      <c r="O28" s="12">
        <f>S27</f>
        <v>3289.5874730152482</v>
      </c>
      <c r="P28" s="12">
        <f t="shared" si="3"/>
        <v>263.16699784121988</v>
      </c>
      <c r="Q28" s="13">
        <f>P28/120</f>
        <v>2.193058315343499</v>
      </c>
      <c r="R28" s="12">
        <f t="shared" si="4"/>
        <v>3552.7544708564683</v>
      </c>
      <c r="S28" s="12"/>
      <c r="T28" s="14">
        <f t="shared" si="17"/>
        <v>3.2895874730152483</v>
      </c>
      <c r="U28" s="21">
        <f>(R31-O28)/(O28+(5*$D$3))</f>
        <v>0.35245330266701641</v>
      </c>
    </row>
    <row r="29" spans="1:21" ht="13.5" customHeight="1">
      <c r="A29" s="20"/>
      <c r="B29" s="20"/>
      <c r="C29" s="11" t="s">
        <v>31</v>
      </c>
      <c r="D29" s="12">
        <f t="shared" ref="D29:D31" si="20">G28</f>
        <v>667.90298880877151</v>
      </c>
      <c r="E29" s="12">
        <f t="shared" si="0"/>
        <v>53.432239104701722</v>
      </c>
      <c r="F29" s="13">
        <f t="shared" si="8"/>
        <v>0.44526865920584768</v>
      </c>
      <c r="G29" s="12">
        <f t="shared" si="13"/>
        <v>721.3352279134732</v>
      </c>
      <c r="H29" s="11"/>
      <c r="I29" s="14">
        <f t="shared" si="2"/>
        <v>0.66790298880877152</v>
      </c>
      <c r="J29" s="21"/>
      <c r="L29" s="20"/>
      <c r="M29" s="20"/>
      <c r="N29" s="11" t="s">
        <v>31</v>
      </c>
      <c r="O29" s="12">
        <f t="shared" ref="O29:O31" si="21">R28</f>
        <v>3552.7544708564683</v>
      </c>
      <c r="P29" s="12">
        <f t="shared" si="3"/>
        <v>284.22035766851747</v>
      </c>
      <c r="Q29" s="13">
        <f t="shared" si="11"/>
        <v>2.368502980570979</v>
      </c>
      <c r="R29" s="12">
        <f t="shared" si="4"/>
        <v>3836.9748285249857</v>
      </c>
      <c r="S29" s="11"/>
      <c r="T29" s="14">
        <f t="shared" si="17"/>
        <v>3.5527544708564687</v>
      </c>
      <c r="U29" s="21"/>
    </row>
    <row r="30" spans="1:21" ht="13.5" customHeight="1">
      <c r="A30" s="20"/>
      <c r="B30" s="20"/>
      <c r="C30" s="11" t="s">
        <v>32</v>
      </c>
      <c r="D30" s="12">
        <f t="shared" si="20"/>
        <v>721.3352279134732</v>
      </c>
      <c r="E30" s="12">
        <f t="shared" si="0"/>
        <v>57.706818233077854</v>
      </c>
      <c r="F30" s="13">
        <f t="shared" si="8"/>
        <v>0.48089015194231544</v>
      </c>
      <c r="G30" s="12">
        <f t="shared" si="13"/>
        <v>779.042046146551</v>
      </c>
      <c r="H30" s="11"/>
      <c r="I30" s="14">
        <f t="shared" si="2"/>
        <v>0.72133522791347315</v>
      </c>
      <c r="J30" s="21"/>
      <c r="L30" s="20"/>
      <c r="M30" s="20"/>
      <c r="N30" s="11" t="s">
        <v>32</v>
      </c>
      <c r="O30" s="12">
        <f t="shared" si="21"/>
        <v>3836.9748285249857</v>
      </c>
      <c r="P30" s="12">
        <f t="shared" si="3"/>
        <v>306.95798628199884</v>
      </c>
      <c r="Q30" s="13">
        <f t="shared" si="11"/>
        <v>2.5579832190166569</v>
      </c>
      <c r="R30" s="12">
        <f t="shared" si="4"/>
        <v>4143.9328148069844</v>
      </c>
      <c r="S30" s="11"/>
      <c r="T30" s="14">
        <f t="shared" si="17"/>
        <v>3.8369748285249852</v>
      </c>
      <c r="U30" s="21"/>
    </row>
    <row r="31" spans="1:21" ht="15.75" customHeight="1">
      <c r="A31" s="20"/>
      <c r="B31" s="20"/>
      <c r="C31" s="11" t="s">
        <v>33</v>
      </c>
      <c r="D31" s="12">
        <f t="shared" si="20"/>
        <v>779.042046146551</v>
      </c>
      <c r="E31" s="12">
        <f t="shared" si="0"/>
        <v>62.323363691724083</v>
      </c>
      <c r="F31" s="13">
        <f t="shared" si="8"/>
        <v>0.51936136409770073</v>
      </c>
      <c r="G31" s="12">
        <f t="shared" si="13"/>
        <v>841.36540983827513</v>
      </c>
      <c r="H31" s="15">
        <f>G31</f>
        <v>841.36540983827513</v>
      </c>
      <c r="I31" s="14">
        <f t="shared" si="2"/>
        <v>0.77904204614655104</v>
      </c>
      <c r="J31" s="21"/>
      <c r="L31" s="20"/>
      <c r="M31" s="20"/>
      <c r="N31" s="11" t="s">
        <v>33</v>
      </c>
      <c r="O31" s="12">
        <f t="shared" si="21"/>
        <v>4143.9328148069844</v>
      </c>
      <c r="P31" s="12">
        <f t="shared" si="3"/>
        <v>331.51462518455878</v>
      </c>
      <c r="Q31" s="13">
        <f t="shared" si="11"/>
        <v>2.76262187653799</v>
      </c>
      <c r="R31" s="12">
        <f t="shared" si="4"/>
        <v>4475.4474399915434</v>
      </c>
      <c r="S31" s="15">
        <f>R31</f>
        <v>4475.4474399915434</v>
      </c>
      <c r="T31" s="14">
        <f t="shared" si="17"/>
        <v>4.1439328148069849</v>
      </c>
      <c r="U31" s="21"/>
    </row>
    <row r="33" spans="5:19">
      <c r="E33" s="5" t="s">
        <v>43</v>
      </c>
      <c r="F33" s="5"/>
      <c r="G33" s="5">
        <f>D8</f>
        <v>100</v>
      </c>
      <c r="H33" s="22">
        <f>G33+G34</f>
        <v>175</v>
      </c>
      <c r="P33" s="5" t="s">
        <v>43</v>
      </c>
      <c r="Q33" s="5"/>
      <c r="R33" s="5">
        <f>O8</f>
        <v>673.09232787062012</v>
      </c>
      <c r="S33" s="22">
        <f>R33+R34</f>
        <v>748.09232787062012</v>
      </c>
    </row>
    <row r="34" spans="5:19">
      <c r="E34" s="5" t="s">
        <v>44</v>
      </c>
      <c r="F34" s="5"/>
      <c r="G34" s="5">
        <f>(D3*5)</f>
        <v>75</v>
      </c>
      <c r="H34" s="22"/>
      <c r="P34" s="5" t="s">
        <v>44</v>
      </c>
      <c r="Q34" s="5"/>
      <c r="R34" s="5">
        <f>G34</f>
        <v>75</v>
      </c>
      <c r="S34" s="22"/>
    </row>
    <row r="35" spans="5:19" ht="16.5">
      <c r="E35" s="5" t="s">
        <v>45</v>
      </c>
      <c r="F35" s="5"/>
      <c r="G35" s="5">
        <f>H31-H33</f>
        <v>666.36540983827513</v>
      </c>
      <c r="H35" s="8">
        <f>G35/H33</f>
        <v>3.8078023419330007</v>
      </c>
      <c r="P35" s="5" t="s">
        <v>45</v>
      </c>
      <c r="Q35" s="5"/>
      <c r="R35" s="5">
        <f>S31-S33</f>
        <v>3727.3551121209234</v>
      </c>
      <c r="S35" s="8">
        <f>R35/S33</f>
        <v>4.982480067307355</v>
      </c>
    </row>
    <row r="36" spans="5:19">
      <c r="E36" s="5" t="s">
        <v>41</v>
      </c>
      <c r="F36" s="5"/>
      <c r="G36" s="5">
        <f>SUM(I8:I31)</f>
        <v>8.3295676229784377</v>
      </c>
      <c r="H36" s="22">
        <f>G36+G37</f>
        <v>176.60264959063346</v>
      </c>
      <c r="P36" s="5" t="s">
        <v>41</v>
      </c>
      <c r="Q36" s="5"/>
      <c r="R36" s="5">
        <f>SUM(T8:T31)</f>
        <v>46.591938901511547</v>
      </c>
      <c r="S36" s="22">
        <f>R36+R37</f>
        <v>1389.2261708989747</v>
      </c>
    </row>
    <row r="37" spans="5:19">
      <c r="E37" s="5" t="s">
        <v>46</v>
      </c>
      <c r="F37" s="5"/>
      <c r="G37" s="5">
        <f>H31*20%</f>
        <v>168.27308196765503</v>
      </c>
      <c r="H37" s="22"/>
      <c r="P37" s="5" t="s">
        <v>46</v>
      </c>
      <c r="Q37" s="5"/>
      <c r="R37" s="5">
        <f>S31*30%</f>
        <v>1342.6342319974631</v>
      </c>
      <c r="S37" s="22"/>
    </row>
    <row r="38" spans="5:19">
      <c r="E38" s="5" t="s">
        <v>47</v>
      </c>
      <c r="F38" s="5"/>
      <c r="G38" s="16">
        <f>H31-G37</f>
        <v>673.09232787062012</v>
      </c>
      <c r="H38" s="5"/>
      <c r="P38" s="5" t="s">
        <v>47</v>
      </c>
      <c r="Q38" s="5"/>
      <c r="R38" s="16">
        <f>S31-R37</f>
        <v>3132.8132079940806</v>
      </c>
      <c r="S38" s="5"/>
    </row>
    <row r="40" spans="5:19">
      <c r="J40" s="1" t="s">
        <v>58</v>
      </c>
      <c r="K40" s="18">
        <f>G37+R37</f>
        <v>1510.9073139651182</v>
      </c>
      <c r="L40" s="19"/>
      <c r="M40" s="19"/>
      <c r="N40" s="19"/>
      <c r="O40" s="19"/>
    </row>
    <row r="41" spans="5:19">
      <c r="K41" s="19"/>
      <c r="L41" s="19"/>
      <c r="M41" s="19"/>
      <c r="N41" s="19"/>
      <c r="O41" s="19"/>
    </row>
    <row r="42" spans="5:19">
      <c r="J42" s="1" t="s">
        <v>41</v>
      </c>
      <c r="K42" s="18">
        <f>G36+R36</f>
        <v>54.921506524489985</v>
      </c>
      <c r="L42" s="19"/>
      <c r="M42" s="19"/>
      <c r="N42" s="19"/>
      <c r="O42" s="19"/>
    </row>
    <row r="43" spans="5:19">
      <c r="K43" s="19"/>
      <c r="L43" s="19"/>
      <c r="M43" s="19"/>
      <c r="N43" s="19"/>
      <c r="O43" s="19"/>
    </row>
  </sheetData>
  <mergeCells count="42">
    <mergeCell ref="H33:H34"/>
    <mergeCell ref="A8:A11"/>
    <mergeCell ref="A12:A15"/>
    <mergeCell ref="A16:A19"/>
    <mergeCell ref="A20:A23"/>
    <mergeCell ref="A24:A27"/>
    <mergeCell ref="A28:A31"/>
    <mergeCell ref="B8:B11"/>
    <mergeCell ref="B12:B15"/>
    <mergeCell ref="B16:B19"/>
    <mergeCell ref="B20:B23"/>
    <mergeCell ref="B24:B27"/>
    <mergeCell ref="B28:B31"/>
    <mergeCell ref="H36:H37"/>
    <mergeCell ref="L8:L11"/>
    <mergeCell ref="M8:M11"/>
    <mergeCell ref="U8:U11"/>
    <mergeCell ref="L12:L15"/>
    <mergeCell ref="M12:M15"/>
    <mergeCell ref="U12:U15"/>
    <mergeCell ref="L16:L19"/>
    <mergeCell ref="M16:M19"/>
    <mergeCell ref="U16:U19"/>
    <mergeCell ref="J8:J11"/>
    <mergeCell ref="J12:J15"/>
    <mergeCell ref="J16:J19"/>
    <mergeCell ref="J20:J23"/>
    <mergeCell ref="J24:J27"/>
    <mergeCell ref="J28:J31"/>
    <mergeCell ref="L20:L23"/>
    <mergeCell ref="M20:M23"/>
    <mergeCell ref="U20:U23"/>
    <mergeCell ref="L24:L27"/>
    <mergeCell ref="M24:M27"/>
    <mergeCell ref="U24:U27"/>
    <mergeCell ref="K42:O43"/>
    <mergeCell ref="L28:L31"/>
    <mergeCell ref="M28:M31"/>
    <mergeCell ref="U28:U31"/>
    <mergeCell ref="S33:S34"/>
    <mergeCell ref="S36:S37"/>
    <mergeCell ref="K40:O4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C2" sqref="C2"/>
    </sheetView>
  </sheetViews>
  <sheetFormatPr defaultRowHeight="13.5"/>
  <cols>
    <col min="1" max="1" width="3.28515625" style="1" customWidth="1"/>
    <col min="2" max="2" width="9.28515625" style="1" customWidth="1"/>
    <col min="3" max="3" width="4.85546875" style="1" customWidth="1"/>
    <col min="4" max="4" width="10.42578125" style="1" customWidth="1"/>
    <col min="5" max="5" width="10.28515625" style="1" customWidth="1"/>
    <col min="6" max="6" width="7.140625" style="1" customWidth="1"/>
    <col min="7" max="7" width="10" style="1" customWidth="1"/>
    <col min="8" max="8" width="9.140625" style="1"/>
    <col min="9" max="9" width="9.140625" style="9"/>
    <col min="10" max="10" width="9.140625" style="1"/>
    <col min="11" max="11" width="4" style="1" customWidth="1"/>
    <col min="12" max="12" width="3.28515625" style="1" customWidth="1"/>
    <col min="13" max="13" width="9.28515625" style="1" customWidth="1"/>
    <col min="14" max="14" width="4" style="1" customWidth="1"/>
    <col min="15" max="15" width="10.42578125" style="1" customWidth="1"/>
    <col min="16" max="16" width="10.28515625" style="1" customWidth="1"/>
    <col min="17" max="17" width="7.140625" style="1" customWidth="1"/>
    <col min="18" max="18" width="10" style="1" customWidth="1"/>
    <col min="19" max="19" width="10.28515625" style="1" customWidth="1"/>
    <col min="20" max="20" width="9.140625" style="9"/>
    <col min="21" max="16384" width="9.140625" style="1"/>
  </cols>
  <sheetData>
    <row r="1" spans="1:21">
      <c r="C1" s="1" t="s">
        <v>34</v>
      </c>
    </row>
    <row r="2" spans="1:21">
      <c r="B2" s="1" t="s">
        <v>35</v>
      </c>
    </row>
    <row r="3" spans="1:21">
      <c r="B3" s="1" t="s">
        <v>39</v>
      </c>
      <c r="C3" s="2">
        <v>0</v>
      </c>
      <c r="D3" s="6">
        <f>C3*C2</f>
        <v>0</v>
      </c>
      <c r="N3" s="2"/>
      <c r="O3" s="6"/>
    </row>
    <row r="4" spans="1:21">
      <c r="B4" s="1" t="s">
        <v>2</v>
      </c>
      <c r="C4" s="3">
        <v>30</v>
      </c>
      <c r="D4" s="7" t="s">
        <v>38</v>
      </c>
      <c r="N4" s="3"/>
      <c r="O4" s="7"/>
    </row>
    <row r="5" spans="1:21">
      <c r="B5" s="1" t="s">
        <v>37</v>
      </c>
      <c r="C5" s="17">
        <v>1.4999999999999999E-2</v>
      </c>
      <c r="D5" s="7" t="s">
        <v>42</v>
      </c>
      <c r="N5" s="4"/>
      <c r="O5" s="7"/>
    </row>
    <row r="7" spans="1:21">
      <c r="A7" s="10" t="s">
        <v>50</v>
      </c>
      <c r="B7" s="10" t="s">
        <v>49</v>
      </c>
      <c r="C7" s="10" t="s">
        <v>40</v>
      </c>
      <c r="D7" s="10" t="s">
        <v>0</v>
      </c>
      <c r="E7" s="10" t="s">
        <v>1</v>
      </c>
      <c r="F7" s="10" t="s">
        <v>48</v>
      </c>
      <c r="G7" s="10" t="s">
        <v>3</v>
      </c>
      <c r="H7" s="10" t="s">
        <v>36</v>
      </c>
      <c r="I7" s="10" t="s">
        <v>41</v>
      </c>
      <c r="J7" s="10" t="s">
        <v>52</v>
      </c>
      <c r="L7" s="10" t="s">
        <v>50</v>
      </c>
      <c r="M7" s="10" t="s">
        <v>49</v>
      </c>
      <c r="N7" s="10" t="s">
        <v>40</v>
      </c>
      <c r="O7" s="10" t="s">
        <v>0</v>
      </c>
      <c r="P7" s="10" t="s">
        <v>1</v>
      </c>
      <c r="Q7" s="10" t="s">
        <v>48</v>
      </c>
      <c r="R7" s="10" t="s">
        <v>3</v>
      </c>
      <c r="S7" s="10" t="s">
        <v>36</v>
      </c>
      <c r="T7" s="10" t="s">
        <v>41</v>
      </c>
      <c r="U7" s="10" t="s">
        <v>52</v>
      </c>
    </row>
    <row r="8" spans="1:21" ht="13.5" customHeight="1">
      <c r="A8" s="20">
        <v>1</v>
      </c>
      <c r="B8" s="20" t="s">
        <v>4</v>
      </c>
      <c r="C8" s="11" t="s">
        <v>5</v>
      </c>
      <c r="D8" s="12">
        <f>'Tahun 1'!R38</f>
        <v>3132.8132079940806</v>
      </c>
      <c r="E8" s="12">
        <f>(4*$C$5*D8)</f>
        <v>187.96879247964483</v>
      </c>
      <c r="F8" s="13">
        <f>E8/120</f>
        <v>1.5664066039970403</v>
      </c>
      <c r="G8" s="12">
        <f>D8+E8</f>
        <v>3320.7820004737255</v>
      </c>
      <c r="H8" s="11"/>
      <c r="I8" s="14">
        <f>F8*1.5</f>
        <v>2.3496099059955604</v>
      </c>
      <c r="J8" s="21">
        <f>(G11-D8)/D8</f>
        <v>0.26247696000000009</v>
      </c>
      <c r="L8" s="20">
        <v>7</v>
      </c>
      <c r="M8" s="20" t="s">
        <v>53</v>
      </c>
      <c r="N8" s="11" t="s">
        <v>5</v>
      </c>
      <c r="O8" s="12">
        <f>G38</f>
        <v>8879.1891457271777</v>
      </c>
      <c r="P8" s="12">
        <f>(4*$C$5*O8)</f>
        <v>532.75134874363061</v>
      </c>
      <c r="Q8" s="13">
        <f>P8/120</f>
        <v>4.4395945728635882</v>
      </c>
      <c r="R8" s="12">
        <f>O8+P8</f>
        <v>9411.9404944708076</v>
      </c>
      <c r="S8" s="11"/>
      <c r="T8" s="14">
        <f>Q8*1.5</f>
        <v>6.6593918592953827</v>
      </c>
      <c r="U8" s="21">
        <f>(R11-O8)/O8</f>
        <v>0.26247695999999976</v>
      </c>
    </row>
    <row r="9" spans="1:21" ht="13.5" customHeight="1">
      <c r="A9" s="20"/>
      <c r="B9" s="20"/>
      <c r="C9" s="11" t="s">
        <v>6</v>
      </c>
      <c r="D9" s="12">
        <f>G8</f>
        <v>3320.7820004737255</v>
      </c>
      <c r="E9" s="12">
        <f t="shared" ref="E9:E31" si="0">(4*$C$5*D9)</f>
        <v>199.24692002842352</v>
      </c>
      <c r="F9" s="13">
        <f>E9/120</f>
        <v>1.6603910002368627</v>
      </c>
      <c r="G9" s="12">
        <f t="shared" ref="G9:G31" si="1">D9+E9</f>
        <v>3520.028920502149</v>
      </c>
      <c r="H9" s="11"/>
      <c r="I9" s="14">
        <f t="shared" ref="I9:I31" si="2">F9*1.5</f>
        <v>2.4905865003552941</v>
      </c>
      <c r="J9" s="21"/>
      <c r="L9" s="20"/>
      <c r="M9" s="20"/>
      <c r="N9" s="11" t="s">
        <v>6</v>
      </c>
      <c r="O9" s="12">
        <f>R8</f>
        <v>9411.9404944708076</v>
      </c>
      <c r="P9" s="12">
        <f t="shared" ref="P9:P31" si="3">(4*$C$5*O9)</f>
        <v>564.71642966824845</v>
      </c>
      <c r="Q9" s="13">
        <f>P9/120</f>
        <v>4.7059702472354035</v>
      </c>
      <c r="R9" s="12">
        <f t="shared" ref="R9:R31" si="4">O9+P9</f>
        <v>9976.6569241390553</v>
      </c>
      <c r="S9" s="11"/>
      <c r="T9" s="14">
        <f t="shared" ref="T9:T19" si="5">Q9*1.5</f>
        <v>7.0589553708531056</v>
      </c>
      <c r="U9" s="21"/>
    </row>
    <row r="10" spans="1:21" ht="13.5" customHeight="1">
      <c r="A10" s="20"/>
      <c r="B10" s="20"/>
      <c r="C10" s="11" t="s">
        <v>7</v>
      </c>
      <c r="D10" s="12">
        <f>G9</f>
        <v>3520.028920502149</v>
      </c>
      <c r="E10" s="12">
        <f t="shared" si="0"/>
        <v>211.20173523012895</v>
      </c>
      <c r="F10" s="13">
        <f>E10/120</f>
        <v>1.7600144602510746</v>
      </c>
      <c r="G10" s="12">
        <f t="shared" si="1"/>
        <v>3731.2306557322781</v>
      </c>
      <c r="H10" s="11"/>
      <c r="I10" s="14">
        <f t="shared" si="2"/>
        <v>2.6400216903766118</v>
      </c>
      <c r="J10" s="21"/>
      <c r="L10" s="20"/>
      <c r="M10" s="20"/>
      <c r="N10" s="11" t="s">
        <v>7</v>
      </c>
      <c r="O10" s="12">
        <f>R9</f>
        <v>9976.6569241390553</v>
      </c>
      <c r="P10" s="12">
        <f t="shared" si="3"/>
        <v>598.59941544834328</v>
      </c>
      <c r="Q10" s="13">
        <f>P10/120</f>
        <v>4.9883284620695276</v>
      </c>
      <c r="R10" s="12">
        <f t="shared" si="4"/>
        <v>10575.256339587399</v>
      </c>
      <c r="S10" s="11"/>
      <c r="T10" s="14">
        <f t="shared" si="5"/>
        <v>7.482492693104291</v>
      </c>
      <c r="U10" s="21"/>
    </row>
    <row r="11" spans="1:21" ht="13.5" customHeight="1">
      <c r="A11" s="20"/>
      <c r="B11" s="20"/>
      <c r="C11" s="11" t="s">
        <v>8</v>
      </c>
      <c r="D11" s="12">
        <f>G10</f>
        <v>3731.2306557322781</v>
      </c>
      <c r="E11" s="12">
        <f t="shared" si="0"/>
        <v>223.87383934393668</v>
      </c>
      <c r="F11" s="13">
        <f>E11/120</f>
        <v>1.8656153278661389</v>
      </c>
      <c r="G11" s="12">
        <f t="shared" si="1"/>
        <v>3955.1044950762148</v>
      </c>
      <c r="H11" s="12">
        <f>G11+$D$3</f>
        <v>3955.1044950762148</v>
      </c>
      <c r="I11" s="14">
        <f t="shared" si="2"/>
        <v>2.7984229917992085</v>
      </c>
      <c r="J11" s="21"/>
      <c r="L11" s="20"/>
      <c r="M11" s="20"/>
      <c r="N11" s="11" t="s">
        <v>8</v>
      </c>
      <c r="O11" s="12">
        <f>R10</f>
        <v>10575.256339587399</v>
      </c>
      <c r="P11" s="12">
        <f t="shared" si="3"/>
        <v>634.51538037524392</v>
      </c>
      <c r="Q11" s="13">
        <f>P11/120</f>
        <v>5.2876281697936998</v>
      </c>
      <c r="R11" s="12">
        <f t="shared" si="4"/>
        <v>11209.771719962642</v>
      </c>
      <c r="S11" s="12">
        <f>R11+$D$3</f>
        <v>11209.771719962642</v>
      </c>
      <c r="T11" s="14">
        <f t="shared" si="5"/>
        <v>7.9314422546905501</v>
      </c>
      <c r="U11" s="21"/>
    </row>
    <row r="12" spans="1:21" ht="13.5" customHeight="1">
      <c r="A12" s="20">
        <v>2</v>
      </c>
      <c r="B12" s="20" t="s">
        <v>9</v>
      </c>
      <c r="C12" s="11" t="s">
        <v>10</v>
      </c>
      <c r="D12" s="12">
        <f>H11</f>
        <v>3955.1044950762148</v>
      </c>
      <c r="E12" s="12">
        <f t="shared" si="0"/>
        <v>237.30626970457288</v>
      </c>
      <c r="F12" s="13">
        <f>E12/120</f>
        <v>1.9775522475381073</v>
      </c>
      <c r="G12" s="12">
        <f t="shared" si="1"/>
        <v>4192.4107647807878</v>
      </c>
      <c r="H12" s="12"/>
      <c r="I12" s="14">
        <f t="shared" si="2"/>
        <v>2.9663283713071609</v>
      </c>
      <c r="J12" s="21">
        <f>(G15-D12)/(D12+(1*$D$3))</f>
        <v>0.26247696000000009</v>
      </c>
      <c r="L12" s="20">
        <v>8</v>
      </c>
      <c r="M12" s="20" t="s">
        <v>54</v>
      </c>
      <c r="N12" s="11" t="s">
        <v>10</v>
      </c>
      <c r="O12" s="12">
        <f>S11</f>
        <v>11209.771719962642</v>
      </c>
      <c r="P12" s="12">
        <f t="shared" si="3"/>
        <v>672.58630319775853</v>
      </c>
      <c r="Q12" s="13">
        <f>P12/120</f>
        <v>5.6048858599813212</v>
      </c>
      <c r="R12" s="12">
        <f t="shared" si="4"/>
        <v>11882.358023160401</v>
      </c>
      <c r="S12" s="12"/>
      <c r="T12" s="14">
        <f t="shared" si="5"/>
        <v>8.4073287899719809</v>
      </c>
      <c r="U12" s="21">
        <f>(R15-O12)/(O12+(1*$D$3))</f>
        <v>0.26247695999999998</v>
      </c>
    </row>
    <row r="13" spans="1:21" ht="13.5" customHeight="1">
      <c r="A13" s="20"/>
      <c r="B13" s="20"/>
      <c r="C13" s="11" t="s">
        <v>11</v>
      </c>
      <c r="D13" s="12">
        <f t="shared" ref="D13:D15" si="6">G12</f>
        <v>4192.4107647807878</v>
      </c>
      <c r="E13" s="12">
        <f t="shared" si="0"/>
        <v>251.54464588684726</v>
      </c>
      <c r="F13" s="13">
        <f t="shared" ref="F13:F31" si="7">E13/120</f>
        <v>2.0962053823903939</v>
      </c>
      <c r="G13" s="12">
        <f t="shared" si="1"/>
        <v>4443.9554106676351</v>
      </c>
      <c r="H13" s="11"/>
      <c r="I13" s="14">
        <f t="shared" si="2"/>
        <v>3.1443080735855906</v>
      </c>
      <c r="J13" s="21"/>
      <c r="L13" s="20"/>
      <c r="M13" s="20"/>
      <c r="N13" s="11" t="s">
        <v>11</v>
      </c>
      <c r="O13" s="12">
        <f t="shared" ref="O13:O15" si="8">R12</f>
        <v>11882.358023160401</v>
      </c>
      <c r="P13" s="12">
        <f t="shared" si="3"/>
        <v>712.94148138962407</v>
      </c>
      <c r="Q13" s="13">
        <f t="shared" ref="Q13:Q31" si="9">P13/120</f>
        <v>5.9411790115802008</v>
      </c>
      <c r="R13" s="12">
        <f t="shared" si="4"/>
        <v>12595.299504550025</v>
      </c>
      <c r="S13" s="11"/>
      <c r="T13" s="14">
        <f t="shared" si="5"/>
        <v>8.9117685173703016</v>
      </c>
      <c r="U13" s="21"/>
    </row>
    <row r="14" spans="1:21" ht="13.5" customHeight="1">
      <c r="A14" s="20"/>
      <c r="B14" s="20"/>
      <c r="C14" s="11" t="s">
        <v>12</v>
      </c>
      <c r="D14" s="12">
        <f t="shared" si="6"/>
        <v>4443.9554106676351</v>
      </c>
      <c r="E14" s="12">
        <f t="shared" si="0"/>
        <v>266.63732464005807</v>
      </c>
      <c r="F14" s="13">
        <f t="shared" si="7"/>
        <v>2.2219777053338174</v>
      </c>
      <c r="G14" s="12">
        <f t="shared" si="1"/>
        <v>4710.5927353076931</v>
      </c>
      <c r="H14" s="11"/>
      <c r="I14" s="14">
        <f t="shared" si="2"/>
        <v>3.3329665580007264</v>
      </c>
      <c r="J14" s="21"/>
      <c r="L14" s="20"/>
      <c r="M14" s="20"/>
      <c r="N14" s="11" t="s">
        <v>12</v>
      </c>
      <c r="O14" s="12">
        <f t="shared" si="8"/>
        <v>12595.299504550025</v>
      </c>
      <c r="P14" s="12">
        <f t="shared" si="3"/>
        <v>755.71797027300147</v>
      </c>
      <c r="Q14" s="13">
        <f t="shared" si="9"/>
        <v>6.2976497522750119</v>
      </c>
      <c r="R14" s="12">
        <f t="shared" si="4"/>
        <v>13351.017474823026</v>
      </c>
      <c r="S14" s="11"/>
      <c r="T14" s="14">
        <f t="shared" si="5"/>
        <v>9.4464746284125169</v>
      </c>
      <c r="U14" s="21"/>
    </row>
    <row r="15" spans="1:21" ht="13.5" customHeight="1">
      <c r="A15" s="20"/>
      <c r="B15" s="20"/>
      <c r="C15" s="11" t="s">
        <v>13</v>
      </c>
      <c r="D15" s="12">
        <f t="shared" si="6"/>
        <v>4710.5927353076931</v>
      </c>
      <c r="E15" s="12">
        <f t="shared" si="0"/>
        <v>282.63556411846156</v>
      </c>
      <c r="F15" s="13">
        <f t="shared" si="7"/>
        <v>2.3552963676538465</v>
      </c>
      <c r="G15" s="12">
        <f t="shared" si="1"/>
        <v>4993.228299426155</v>
      </c>
      <c r="H15" s="12">
        <f>G15+$D$3</f>
        <v>4993.228299426155</v>
      </c>
      <c r="I15" s="14">
        <f t="shared" si="2"/>
        <v>3.53294455148077</v>
      </c>
      <c r="J15" s="21"/>
      <c r="L15" s="20"/>
      <c r="M15" s="20"/>
      <c r="N15" s="11" t="s">
        <v>13</v>
      </c>
      <c r="O15" s="12">
        <f t="shared" si="8"/>
        <v>13351.017474823026</v>
      </c>
      <c r="P15" s="12">
        <f t="shared" si="3"/>
        <v>801.06104848938151</v>
      </c>
      <c r="Q15" s="13">
        <f t="shared" si="9"/>
        <v>6.675508737411513</v>
      </c>
      <c r="R15" s="12">
        <f t="shared" si="4"/>
        <v>14152.078523312408</v>
      </c>
      <c r="S15" s="12">
        <f>R15+$D$3</f>
        <v>14152.078523312408</v>
      </c>
      <c r="T15" s="14">
        <f t="shared" si="5"/>
        <v>10.01326310611727</v>
      </c>
      <c r="U15" s="21"/>
    </row>
    <row r="16" spans="1:21" ht="13.5" customHeight="1">
      <c r="A16" s="20">
        <v>3</v>
      </c>
      <c r="B16" s="20" t="s">
        <v>14</v>
      </c>
      <c r="C16" s="11" t="s">
        <v>15</v>
      </c>
      <c r="D16" s="12">
        <f>H15</f>
        <v>4993.228299426155</v>
      </c>
      <c r="E16" s="12">
        <f t="shared" si="0"/>
        <v>299.59369796556928</v>
      </c>
      <c r="F16" s="13">
        <f>E16/120</f>
        <v>2.4966141497130772</v>
      </c>
      <c r="G16" s="12">
        <f t="shared" si="1"/>
        <v>5292.8219973917239</v>
      </c>
      <c r="H16" s="12"/>
      <c r="I16" s="14">
        <f t="shared" si="2"/>
        <v>3.744921224569616</v>
      </c>
      <c r="J16" s="21">
        <f>(G19-D16)/(D16+(2*$D$3))</f>
        <v>0.26247695999999998</v>
      </c>
      <c r="L16" s="20">
        <v>9</v>
      </c>
      <c r="M16" s="20" t="s">
        <v>55</v>
      </c>
      <c r="N16" s="11" t="s">
        <v>15</v>
      </c>
      <c r="O16" s="12">
        <f>S15</f>
        <v>14152.078523312408</v>
      </c>
      <c r="P16" s="12">
        <f t="shared" si="3"/>
        <v>849.12471139874447</v>
      </c>
      <c r="Q16" s="13">
        <f>P16/120</f>
        <v>7.076039261656204</v>
      </c>
      <c r="R16" s="12">
        <f t="shared" si="4"/>
        <v>15001.203234711153</v>
      </c>
      <c r="S16" s="12"/>
      <c r="T16" s="14">
        <f t="shared" si="5"/>
        <v>10.614058892484305</v>
      </c>
      <c r="U16" s="21">
        <f>(R19-O16)/(O16+(2*$D$3))</f>
        <v>0.26247696000000004</v>
      </c>
    </row>
    <row r="17" spans="1:21" ht="13.5" customHeight="1">
      <c r="A17" s="20"/>
      <c r="B17" s="20"/>
      <c r="C17" s="11" t="s">
        <v>16</v>
      </c>
      <c r="D17" s="12">
        <f t="shared" ref="D17:D19" si="10">G16</f>
        <v>5292.8219973917239</v>
      </c>
      <c r="E17" s="12">
        <f t="shared" si="0"/>
        <v>317.56931984350342</v>
      </c>
      <c r="F17" s="13">
        <f t="shared" si="7"/>
        <v>2.6464109986958619</v>
      </c>
      <c r="G17" s="12">
        <f t="shared" si="1"/>
        <v>5610.3913172352277</v>
      </c>
      <c r="H17" s="11"/>
      <c r="I17" s="14">
        <f t="shared" si="2"/>
        <v>3.9696164980437931</v>
      </c>
      <c r="J17" s="21"/>
      <c r="L17" s="20"/>
      <c r="M17" s="20"/>
      <c r="N17" s="11" t="s">
        <v>16</v>
      </c>
      <c r="O17" s="12">
        <f t="shared" ref="O17:O19" si="11">R16</f>
        <v>15001.203234711153</v>
      </c>
      <c r="P17" s="12">
        <f t="shared" si="3"/>
        <v>900.07219408266917</v>
      </c>
      <c r="Q17" s="13">
        <f t="shared" si="9"/>
        <v>7.5006016173555761</v>
      </c>
      <c r="R17" s="12">
        <f t="shared" si="4"/>
        <v>15901.275428793822</v>
      </c>
      <c r="S17" s="11"/>
      <c r="T17" s="14">
        <f t="shared" si="5"/>
        <v>11.250902426033363</v>
      </c>
      <c r="U17" s="21"/>
    </row>
    <row r="18" spans="1:21" ht="13.5" customHeight="1">
      <c r="A18" s="20"/>
      <c r="B18" s="20"/>
      <c r="C18" s="11" t="s">
        <v>17</v>
      </c>
      <c r="D18" s="12">
        <f t="shared" si="10"/>
        <v>5610.3913172352277</v>
      </c>
      <c r="E18" s="12">
        <f t="shared" si="0"/>
        <v>336.62347903411364</v>
      </c>
      <c r="F18" s="13">
        <f t="shared" si="7"/>
        <v>2.8051956586176137</v>
      </c>
      <c r="G18" s="12">
        <f t="shared" si="1"/>
        <v>5947.0147962693409</v>
      </c>
      <c r="H18" s="11"/>
      <c r="I18" s="14">
        <f t="shared" si="2"/>
        <v>4.2077934879264207</v>
      </c>
      <c r="J18" s="21"/>
      <c r="L18" s="20"/>
      <c r="M18" s="20"/>
      <c r="N18" s="11" t="s">
        <v>17</v>
      </c>
      <c r="O18" s="12">
        <f t="shared" si="11"/>
        <v>15901.275428793822</v>
      </c>
      <c r="P18" s="12">
        <f t="shared" si="3"/>
        <v>954.07652572762936</v>
      </c>
      <c r="Q18" s="13">
        <f t="shared" si="9"/>
        <v>7.9506377143969109</v>
      </c>
      <c r="R18" s="12">
        <f t="shared" si="4"/>
        <v>16855.351954521451</v>
      </c>
      <c r="S18" s="11"/>
      <c r="T18" s="14">
        <f t="shared" si="5"/>
        <v>11.925956571595366</v>
      </c>
      <c r="U18" s="21"/>
    </row>
    <row r="19" spans="1:21" ht="13.5" customHeight="1">
      <c r="A19" s="20"/>
      <c r="B19" s="20"/>
      <c r="C19" s="11" t="s">
        <v>18</v>
      </c>
      <c r="D19" s="12">
        <f t="shared" si="10"/>
        <v>5947.0147962693409</v>
      </c>
      <c r="E19" s="12">
        <f t="shared" si="0"/>
        <v>356.82088777616042</v>
      </c>
      <c r="F19" s="13">
        <f t="shared" si="7"/>
        <v>2.9735073981346702</v>
      </c>
      <c r="G19" s="12">
        <f t="shared" si="1"/>
        <v>6303.8356840455017</v>
      </c>
      <c r="H19" s="12">
        <f>G19+$D$3</f>
        <v>6303.8356840455017</v>
      </c>
      <c r="I19" s="14">
        <f t="shared" si="2"/>
        <v>4.4602610972020056</v>
      </c>
      <c r="J19" s="21"/>
      <c r="L19" s="20"/>
      <c r="M19" s="20"/>
      <c r="N19" s="11" t="s">
        <v>18</v>
      </c>
      <c r="O19" s="12">
        <f t="shared" si="11"/>
        <v>16855.351954521451</v>
      </c>
      <c r="P19" s="12">
        <f t="shared" si="3"/>
        <v>1011.321117271287</v>
      </c>
      <c r="Q19" s="13">
        <f t="shared" si="9"/>
        <v>8.4276759772607246</v>
      </c>
      <c r="R19" s="12">
        <f t="shared" si="4"/>
        <v>17866.673071792738</v>
      </c>
      <c r="S19" s="12">
        <f>R19+$D$3</f>
        <v>17866.673071792738</v>
      </c>
      <c r="T19" s="14">
        <f t="shared" si="5"/>
        <v>12.641513965891086</v>
      </c>
      <c r="U19" s="21"/>
    </row>
    <row r="20" spans="1:21" ht="13.5" customHeight="1">
      <c r="A20" s="20">
        <v>4</v>
      </c>
      <c r="B20" s="20" t="s">
        <v>19</v>
      </c>
      <c r="C20" s="11" t="s">
        <v>20</v>
      </c>
      <c r="D20" s="12">
        <f>H19</f>
        <v>6303.8356840455017</v>
      </c>
      <c r="E20" s="12">
        <f t="shared" si="0"/>
        <v>378.23014104273011</v>
      </c>
      <c r="F20" s="13">
        <f>E20/120</f>
        <v>3.1519178420227507</v>
      </c>
      <c r="G20" s="12">
        <f t="shared" si="1"/>
        <v>6682.0658250882316</v>
      </c>
      <c r="H20" s="12"/>
      <c r="I20" s="14">
        <f>F20*1.5</f>
        <v>4.7278767630341259</v>
      </c>
      <c r="J20" s="21">
        <f>(G23-D20)/(D20+(3*$D$3))</f>
        <v>0.26247695999999981</v>
      </c>
      <c r="L20" s="20">
        <v>10</v>
      </c>
      <c r="M20" s="20" t="s">
        <v>56</v>
      </c>
      <c r="N20" s="11" t="s">
        <v>20</v>
      </c>
      <c r="O20" s="12">
        <f>S19</f>
        <v>17866.673071792738</v>
      </c>
      <c r="P20" s="12">
        <f t="shared" si="3"/>
        <v>1072.0003843075642</v>
      </c>
      <c r="Q20" s="13">
        <f>P20/120</f>
        <v>8.9333365358963679</v>
      </c>
      <c r="R20" s="12">
        <f t="shared" si="4"/>
        <v>18938.673456100303</v>
      </c>
      <c r="S20" s="12"/>
      <c r="T20" s="14">
        <f>Q20*1.5</f>
        <v>13.400004803844553</v>
      </c>
      <c r="U20" s="21">
        <f>(R23-O20)/(O20+(3*$D$3))</f>
        <v>0.26247695999999998</v>
      </c>
    </row>
    <row r="21" spans="1:21" ht="13.5" customHeight="1">
      <c r="A21" s="20"/>
      <c r="B21" s="20"/>
      <c r="C21" s="11" t="s">
        <v>21</v>
      </c>
      <c r="D21" s="12">
        <f t="shared" ref="D21:D23" si="12">G20</f>
        <v>6682.0658250882316</v>
      </c>
      <c r="E21" s="12">
        <f t="shared" si="0"/>
        <v>400.92394950529388</v>
      </c>
      <c r="F21" s="13">
        <f t="shared" si="7"/>
        <v>3.3410329125441156</v>
      </c>
      <c r="G21" s="12">
        <f t="shared" si="1"/>
        <v>7082.989774593525</v>
      </c>
      <c r="H21" s="11"/>
      <c r="I21" s="14">
        <f t="shared" si="2"/>
        <v>5.0115493688161736</v>
      </c>
      <c r="J21" s="21"/>
      <c r="L21" s="20"/>
      <c r="M21" s="20"/>
      <c r="N21" s="11" t="s">
        <v>21</v>
      </c>
      <c r="O21" s="12">
        <f t="shared" ref="O21:O23" si="13">R20</f>
        <v>18938.673456100303</v>
      </c>
      <c r="P21" s="12">
        <f t="shared" si="3"/>
        <v>1136.3204073660181</v>
      </c>
      <c r="Q21" s="13">
        <f t="shared" si="9"/>
        <v>9.4693367280501501</v>
      </c>
      <c r="R21" s="12">
        <f t="shared" si="4"/>
        <v>20074.993863466319</v>
      </c>
      <c r="S21" s="11"/>
      <c r="T21" s="14">
        <f t="shared" ref="T21:T31" si="14">Q21*1.5</f>
        <v>14.204005092075224</v>
      </c>
      <c r="U21" s="21"/>
    </row>
    <row r="22" spans="1:21" ht="13.5" customHeight="1">
      <c r="A22" s="20"/>
      <c r="B22" s="20"/>
      <c r="C22" s="11" t="s">
        <v>22</v>
      </c>
      <c r="D22" s="12">
        <f t="shared" si="12"/>
        <v>7082.989774593525</v>
      </c>
      <c r="E22" s="12">
        <f t="shared" si="0"/>
        <v>424.97938647561148</v>
      </c>
      <c r="F22" s="13">
        <f t="shared" si="7"/>
        <v>3.5414948872967624</v>
      </c>
      <c r="G22" s="12">
        <f t="shared" si="1"/>
        <v>7507.9691610691361</v>
      </c>
      <c r="H22" s="11"/>
      <c r="I22" s="14">
        <f t="shared" si="2"/>
        <v>5.3122423309451436</v>
      </c>
      <c r="J22" s="21"/>
      <c r="L22" s="20"/>
      <c r="M22" s="20"/>
      <c r="N22" s="11" t="s">
        <v>22</v>
      </c>
      <c r="O22" s="12">
        <f t="shared" si="13"/>
        <v>20074.993863466319</v>
      </c>
      <c r="P22" s="12">
        <f t="shared" si="3"/>
        <v>1204.4996318079791</v>
      </c>
      <c r="Q22" s="13">
        <f t="shared" si="9"/>
        <v>10.037496931733159</v>
      </c>
      <c r="R22" s="12">
        <f t="shared" si="4"/>
        <v>21279.493495274299</v>
      </c>
      <c r="S22" s="11"/>
      <c r="T22" s="14">
        <f t="shared" si="14"/>
        <v>15.056245397599739</v>
      </c>
      <c r="U22" s="21"/>
    </row>
    <row r="23" spans="1:21" ht="13.5" customHeight="1">
      <c r="A23" s="20"/>
      <c r="B23" s="20"/>
      <c r="C23" s="11" t="s">
        <v>23</v>
      </c>
      <c r="D23" s="12">
        <f t="shared" si="12"/>
        <v>7507.9691610691361</v>
      </c>
      <c r="E23" s="12">
        <f t="shared" si="0"/>
        <v>450.47814966414813</v>
      </c>
      <c r="F23" s="13">
        <f t="shared" si="7"/>
        <v>3.753984580534568</v>
      </c>
      <c r="G23" s="12">
        <f t="shared" si="1"/>
        <v>7958.4473107332842</v>
      </c>
      <c r="H23" s="12">
        <f>G23+$D$3</f>
        <v>7958.4473107332842</v>
      </c>
      <c r="I23" s="14">
        <f t="shared" si="2"/>
        <v>5.6309768708018524</v>
      </c>
      <c r="J23" s="21"/>
      <c r="L23" s="20"/>
      <c r="M23" s="20"/>
      <c r="N23" s="11" t="s">
        <v>23</v>
      </c>
      <c r="O23" s="12">
        <f t="shared" si="13"/>
        <v>21279.493495274299</v>
      </c>
      <c r="P23" s="12">
        <f t="shared" si="3"/>
        <v>1276.7696097164578</v>
      </c>
      <c r="Q23" s="13">
        <f t="shared" si="9"/>
        <v>10.639746747637149</v>
      </c>
      <c r="R23" s="12">
        <f t="shared" si="4"/>
        <v>22556.263104990758</v>
      </c>
      <c r="S23" s="12">
        <f>R23+$D$3</f>
        <v>22556.263104990758</v>
      </c>
      <c r="T23" s="14">
        <f t="shared" si="14"/>
        <v>15.959620121455725</v>
      </c>
      <c r="U23" s="21"/>
    </row>
    <row r="24" spans="1:21" ht="13.5" customHeight="1">
      <c r="A24" s="20">
        <v>5</v>
      </c>
      <c r="B24" s="20" t="s">
        <v>24</v>
      </c>
      <c r="C24" s="11" t="s">
        <v>25</v>
      </c>
      <c r="D24" s="12">
        <f>H23</f>
        <v>7958.4473107332842</v>
      </c>
      <c r="E24" s="12">
        <f t="shared" si="0"/>
        <v>477.50683864399701</v>
      </c>
      <c r="F24" s="13">
        <f>E24/120</f>
        <v>3.9792236553666416</v>
      </c>
      <c r="G24" s="12">
        <f t="shared" si="1"/>
        <v>8435.9541493772813</v>
      </c>
      <c r="H24" s="12"/>
      <c r="I24" s="14">
        <f t="shared" si="2"/>
        <v>5.9688354830499621</v>
      </c>
      <c r="J24" s="21">
        <f>(G27-D24)/(D24+(4*$D$3))</f>
        <v>0.26247695999999981</v>
      </c>
      <c r="L24" s="20">
        <v>11</v>
      </c>
      <c r="M24" s="20" t="s">
        <v>57</v>
      </c>
      <c r="N24" s="11" t="s">
        <v>25</v>
      </c>
      <c r="O24" s="12">
        <f>S23</f>
        <v>22556.263104990758</v>
      </c>
      <c r="P24" s="12">
        <f t="shared" si="3"/>
        <v>1353.3757862994455</v>
      </c>
      <c r="Q24" s="13">
        <f>P24/120</f>
        <v>11.278131552495379</v>
      </c>
      <c r="R24" s="12">
        <f t="shared" si="4"/>
        <v>23909.638891290204</v>
      </c>
      <c r="S24" s="12"/>
      <c r="T24" s="14">
        <f t="shared" si="14"/>
        <v>16.917197328743068</v>
      </c>
      <c r="U24" s="21">
        <f>(R27-O24)/(O24+(4*$D$3))</f>
        <v>0.26247696000000009</v>
      </c>
    </row>
    <row r="25" spans="1:21" ht="13.5" customHeight="1">
      <c r="A25" s="20"/>
      <c r="B25" s="20"/>
      <c r="C25" s="11" t="s">
        <v>26</v>
      </c>
      <c r="D25" s="12">
        <f t="shared" ref="D25:D27" si="15">G24</f>
        <v>8435.9541493772813</v>
      </c>
      <c r="E25" s="12">
        <f t="shared" si="0"/>
        <v>506.15724896263686</v>
      </c>
      <c r="F25" s="13">
        <f t="shared" si="7"/>
        <v>4.2179770746886405</v>
      </c>
      <c r="G25" s="12">
        <f t="shared" si="1"/>
        <v>8942.1113983399173</v>
      </c>
      <c r="H25" s="11"/>
      <c r="I25" s="14">
        <f t="shared" si="2"/>
        <v>6.3269656120329607</v>
      </c>
      <c r="J25" s="21"/>
      <c r="L25" s="20"/>
      <c r="M25" s="20"/>
      <c r="N25" s="11" t="s">
        <v>26</v>
      </c>
      <c r="O25" s="12">
        <f t="shared" ref="O25:O27" si="16">R24</f>
        <v>23909.638891290204</v>
      </c>
      <c r="P25" s="12">
        <f t="shared" si="3"/>
        <v>1434.5783334774121</v>
      </c>
      <c r="Q25" s="13">
        <f t="shared" si="9"/>
        <v>11.954819445645102</v>
      </c>
      <c r="R25" s="12">
        <f t="shared" si="4"/>
        <v>25344.217224767617</v>
      </c>
      <c r="S25" s="11"/>
      <c r="T25" s="14">
        <f t="shared" si="14"/>
        <v>17.932229168467654</v>
      </c>
      <c r="U25" s="21"/>
    </row>
    <row r="26" spans="1:21" ht="13.5" customHeight="1">
      <c r="A26" s="20"/>
      <c r="B26" s="20"/>
      <c r="C26" s="11" t="s">
        <v>27</v>
      </c>
      <c r="D26" s="12">
        <f t="shared" si="15"/>
        <v>8942.1113983399173</v>
      </c>
      <c r="E26" s="12">
        <f t="shared" si="0"/>
        <v>536.52668390039503</v>
      </c>
      <c r="F26" s="13">
        <f t="shared" si="7"/>
        <v>4.4710556991699582</v>
      </c>
      <c r="G26" s="12">
        <f t="shared" si="1"/>
        <v>9478.6380822403116</v>
      </c>
      <c r="H26" s="11"/>
      <c r="I26" s="14">
        <f t="shared" si="2"/>
        <v>6.7065835487549368</v>
      </c>
      <c r="J26" s="21"/>
      <c r="L26" s="20"/>
      <c r="M26" s="20"/>
      <c r="N26" s="11" t="s">
        <v>27</v>
      </c>
      <c r="O26" s="12">
        <f t="shared" si="16"/>
        <v>25344.217224767617</v>
      </c>
      <c r="P26" s="12">
        <f t="shared" si="3"/>
        <v>1520.653033486057</v>
      </c>
      <c r="Q26" s="13">
        <f t="shared" si="9"/>
        <v>12.672108612383807</v>
      </c>
      <c r="R26" s="12">
        <f t="shared" si="4"/>
        <v>26864.870258253675</v>
      </c>
      <c r="S26" s="11"/>
      <c r="T26" s="14">
        <f t="shared" si="14"/>
        <v>19.00816291857571</v>
      </c>
      <c r="U26" s="21"/>
    </row>
    <row r="27" spans="1:21" ht="13.5" customHeight="1">
      <c r="A27" s="20"/>
      <c r="B27" s="20"/>
      <c r="C27" s="11" t="s">
        <v>28</v>
      </c>
      <c r="D27" s="12">
        <f t="shared" si="15"/>
        <v>9478.6380822403116</v>
      </c>
      <c r="E27" s="12">
        <f t="shared" si="0"/>
        <v>568.71828493441865</v>
      </c>
      <c r="F27" s="13">
        <f t="shared" si="7"/>
        <v>4.7393190411201553</v>
      </c>
      <c r="G27" s="12">
        <f t="shared" si="1"/>
        <v>10047.356367174731</v>
      </c>
      <c r="H27" s="12">
        <f>G27+$D$3</f>
        <v>10047.356367174731</v>
      </c>
      <c r="I27" s="14">
        <f t="shared" si="2"/>
        <v>7.1089785616802335</v>
      </c>
      <c r="J27" s="21"/>
      <c r="L27" s="20"/>
      <c r="M27" s="20"/>
      <c r="N27" s="11" t="s">
        <v>28</v>
      </c>
      <c r="O27" s="12">
        <f t="shared" si="16"/>
        <v>26864.870258253675</v>
      </c>
      <c r="P27" s="12">
        <f t="shared" si="3"/>
        <v>1611.8922154952204</v>
      </c>
      <c r="Q27" s="13">
        <f t="shared" si="9"/>
        <v>13.432435129126837</v>
      </c>
      <c r="R27" s="12">
        <f t="shared" si="4"/>
        <v>28476.762473748895</v>
      </c>
      <c r="S27" s="12">
        <f>R27+$D$3</f>
        <v>28476.762473748895</v>
      </c>
      <c r="T27" s="14">
        <f t="shared" si="14"/>
        <v>20.148652693690256</v>
      </c>
      <c r="U27" s="21"/>
    </row>
    <row r="28" spans="1:21" ht="13.5" customHeight="1">
      <c r="A28" s="20">
        <v>6</v>
      </c>
      <c r="B28" s="20" t="s">
        <v>29</v>
      </c>
      <c r="C28" s="11" t="s">
        <v>30</v>
      </c>
      <c r="D28" s="12">
        <f>H27</f>
        <v>10047.356367174731</v>
      </c>
      <c r="E28" s="12">
        <f t="shared" si="0"/>
        <v>602.84138203048383</v>
      </c>
      <c r="F28" s="13">
        <f>E28/120</f>
        <v>5.0236781835873652</v>
      </c>
      <c r="G28" s="12">
        <f t="shared" si="1"/>
        <v>10650.197749205214</v>
      </c>
      <c r="H28" s="12"/>
      <c r="I28" s="14">
        <f t="shared" si="2"/>
        <v>7.5355172753810482</v>
      </c>
      <c r="J28" s="21">
        <f>(G31-D28)/(D28+(5*$D$3))</f>
        <v>0.26247695999999987</v>
      </c>
      <c r="L28" s="20">
        <v>12</v>
      </c>
      <c r="M28" s="20" t="s">
        <v>51</v>
      </c>
      <c r="N28" s="11" t="s">
        <v>30</v>
      </c>
      <c r="O28" s="12">
        <f>S27</f>
        <v>28476.762473748895</v>
      </c>
      <c r="P28" s="12">
        <f t="shared" si="3"/>
        <v>1708.6057484249336</v>
      </c>
      <c r="Q28" s="13">
        <f>P28/120</f>
        <v>14.238381236874448</v>
      </c>
      <c r="R28" s="12">
        <f t="shared" si="4"/>
        <v>30185.368222173827</v>
      </c>
      <c r="S28" s="12"/>
      <c r="T28" s="14">
        <f t="shared" si="14"/>
        <v>21.357571855311672</v>
      </c>
      <c r="U28" s="21">
        <f>(R31-O28)/(O28+(5*$D$3))</f>
        <v>0.26247695999999987</v>
      </c>
    </row>
    <row r="29" spans="1:21" ht="13.5" customHeight="1">
      <c r="A29" s="20"/>
      <c r="B29" s="20"/>
      <c r="C29" s="11" t="s">
        <v>31</v>
      </c>
      <c r="D29" s="12">
        <f t="shared" ref="D29:D31" si="17">G28</f>
        <v>10650.197749205214</v>
      </c>
      <c r="E29" s="12">
        <f t="shared" si="0"/>
        <v>639.01186495231275</v>
      </c>
      <c r="F29" s="13">
        <f t="shared" si="7"/>
        <v>5.325098874602606</v>
      </c>
      <c r="G29" s="12">
        <f t="shared" si="1"/>
        <v>11289.209614157526</v>
      </c>
      <c r="H29" s="11"/>
      <c r="I29" s="14">
        <f t="shared" si="2"/>
        <v>7.987648311903909</v>
      </c>
      <c r="J29" s="21"/>
      <c r="L29" s="20"/>
      <c r="M29" s="20"/>
      <c r="N29" s="11" t="s">
        <v>31</v>
      </c>
      <c r="O29" s="12">
        <f t="shared" ref="O29:O31" si="18">R28</f>
        <v>30185.368222173827</v>
      </c>
      <c r="P29" s="12">
        <f t="shared" si="3"/>
        <v>1811.1220933304296</v>
      </c>
      <c r="Q29" s="13">
        <f t="shared" si="9"/>
        <v>15.092684111086914</v>
      </c>
      <c r="R29" s="12">
        <f t="shared" si="4"/>
        <v>31996.490315504256</v>
      </c>
      <c r="S29" s="11"/>
      <c r="T29" s="14">
        <f t="shared" si="14"/>
        <v>22.639026166630373</v>
      </c>
      <c r="U29" s="21"/>
    </row>
    <row r="30" spans="1:21" ht="13.5" customHeight="1">
      <c r="A30" s="20"/>
      <c r="B30" s="20"/>
      <c r="C30" s="11" t="s">
        <v>32</v>
      </c>
      <c r="D30" s="12">
        <f t="shared" si="17"/>
        <v>11289.209614157526</v>
      </c>
      <c r="E30" s="12">
        <f t="shared" si="0"/>
        <v>677.35257684945157</v>
      </c>
      <c r="F30" s="13">
        <f t="shared" si="7"/>
        <v>5.6446048070787631</v>
      </c>
      <c r="G30" s="12">
        <f t="shared" si="1"/>
        <v>11966.562191006977</v>
      </c>
      <c r="H30" s="11"/>
      <c r="I30" s="14">
        <f t="shared" si="2"/>
        <v>8.4669072106181442</v>
      </c>
      <c r="J30" s="21"/>
      <c r="L30" s="20"/>
      <c r="M30" s="20"/>
      <c r="N30" s="11" t="s">
        <v>32</v>
      </c>
      <c r="O30" s="12">
        <f t="shared" si="18"/>
        <v>31996.490315504256</v>
      </c>
      <c r="P30" s="12">
        <f t="shared" si="3"/>
        <v>1919.7894189302554</v>
      </c>
      <c r="Q30" s="13">
        <f t="shared" si="9"/>
        <v>15.998245157752129</v>
      </c>
      <c r="R30" s="12">
        <f t="shared" si="4"/>
        <v>33916.279734434509</v>
      </c>
      <c r="S30" s="11"/>
      <c r="T30" s="14">
        <f t="shared" si="14"/>
        <v>23.997367736628192</v>
      </c>
      <c r="U30" s="21"/>
    </row>
    <row r="31" spans="1:21" ht="15.75" customHeight="1">
      <c r="A31" s="20"/>
      <c r="B31" s="20"/>
      <c r="C31" s="11" t="s">
        <v>33</v>
      </c>
      <c r="D31" s="12">
        <f t="shared" si="17"/>
        <v>11966.562191006977</v>
      </c>
      <c r="E31" s="12">
        <f t="shared" si="0"/>
        <v>717.99373146041853</v>
      </c>
      <c r="F31" s="13">
        <f t="shared" si="7"/>
        <v>5.9832810955034876</v>
      </c>
      <c r="G31" s="12">
        <f t="shared" si="1"/>
        <v>12684.555922467396</v>
      </c>
      <c r="H31" s="15">
        <f>G31</f>
        <v>12684.555922467396</v>
      </c>
      <c r="I31" s="14">
        <f t="shared" si="2"/>
        <v>8.9749216432552323</v>
      </c>
      <c r="J31" s="21"/>
      <c r="L31" s="20"/>
      <c r="M31" s="20"/>
      <c r="N31" s="11" t="s">
        <v>33</v>
      </c>
      <c r="O31" s="12">
        <f t="shared" si="18"/>
        <v>33916.279734434509</v>
      </c>
      <c r="P31" s="12">
        <f t="shared" si="3"/>
        <v>2034.9767840660704</v>
      </c>
      <c r="Q31" s="13">
        <f t="shared" si="9"/>
        <v>16.958139867217252</v>
      </c>
      <c r="R31" s="12">
        <f t="shared" si="4"/>
        <v>35951.256518500581</v>
      </c>
      <c r="S31" s="15">
        <f>R31</f>
        <v>35951.256518500581</v>
      </c>
      <c r="T31" s="14">
        <f t="shared" si="14"/>
        <v>25.437209800825876</v>
      </c>
      <c r="U31" s="21"/>
    </row>
    <row r="33" spans="5:19">
      <c r="E33" s="5" t="s">
        <v>43</v>
      </c>
      <c r="F33" s="5"/>
      <c r="G33" s="5">
        <f>D8</f>
        <v>3132.8132079940806</v>
      </c>
      <c r="H33" s="22">
        <f>G33+G34</f>
        <v>3132.8132079940806</v>
      </c>
      <c r="P33" s="5" t="s">
        <v>43</v>
      </c>
      <c r="Q33" s="5"/>
      <c r="R33" s="5">
        <f>O8</f>
        <v>8879.1891457271777</v>
      </c>
      <c r="S33" s="22">
        <f>R33+R34</f>
        <v>8879.1891457271777</v>
      </c>
    </row>
    <row r="34" spans="5:19">
      <c r="E34" s="5" t="s">
        <v>44</v>
      </c>
      <c r="F34" s="5"/>
      <c r="G34" s="5">
        <f>(D3*5)</f>
        <v>0</v>
      </c>
      <c r="H34" s="22"/>
      <c r="P34" s="5" t="s">
        <v>44</v>
      </c>
      <c r="Q34" s="5"/>
      <c r="R34" s="5">
        <f>G34</f>
        <v>0</v>
      </c>
      <c r="S34" s="22"/>
    </row>
    <row r="35" spans="5:19" ht="16.5">
      <c r="E35" s="5" t="s">
        <v>45</v>
      </c>
      <c r="F35" s="5"/>
      <c r="G35" s="5">
        <f>H31-H33</f>
        <v>9551.7427144733156</v>
      </c>
      <c r="H35" s="8">
        <f>G35/H33</f>
        <v>3.0489346412674352</v>
      </c>
      <c r="P35" s="5" t="s">
        <v>45</v>
      </c>
      <c r="Q35" s="5"/>
      <c r="R35" s="5">
        <f>S31-S33</f>
        <v>27072.067372773403</v>
      </c>
      <c r="S35" s="8">
        <f>R35/S33</f>
        <v>3.0489346412674361</v>
      </c>
    </row>
    <row r="36" spans="5:19">
      <c r="E36" s="5" t="s">
        <v>41</v>
      </c>
      <c r="F36" s="5"/>
      <c r="G36" s="5">
        <f>SUM(I8:I31)</f>
        <v>119.3967839309165</v>
      </c>
      <c r="H36" s="22">
        <f>G36+G37</f>
        <v>3924.7635606711351</v>
      </c>
      <c r="P36" s="5" t="s">
        <v>41</v>
      </c>
      <c r="Q36" s="5"/>
      <c r="R36" s="5">
        <f>SUM(T8:T31)</f>
        <v>338.40084215966749</v>
      </c>
      <c r="S36" s="22">
        <f>R36+R37</f>
        <v>11123.777797709841</v>
      </c>
    </row>
    <row r="37" spans="5:19">
      <c r="E37" s="5" t="s">
        <v>46</v>
      </c>
      <c r="F37" s="5"/>
      <c r="G37" s="5">
        <f>H31*30%</f>
        <v>3805.3667767402185</v>
      </c>
      <c r="H37" s="22"/>
      <c r="P37" s="5" t="s">
        <v>46</v>
      </c>
      <c r="Q37" s="5"/>
      <c r="R37" s="5">
        <f>S31*30%</f>
        <v>10785.376955550173</v>
      </c>
      <c r="S37" s="22"/>
    </row>
    <row r="38" spans="5:19">
      <c r="E38" s="5" t="s">
        <v>47</v>
      </c>
      <c r="F38" s="5"/>
      <c r="G38" s="16">
        <f>H31-G37</f>
        <v>8879.1891457271777</v>
      </c>
      <c r="H38" s="5"/>
      <c r="P38" s="5" t="s">
        <v>47</v>
      </c>
      <c r="Q38" s="5"/>
      <c r="R38" s="16">
        <f>S31-R37</f>
        <v>25165.879562950409</v>
      </c>
      <c r="S38" s="5"/>
    </row>
    <row r="40" spans="5:19">
      <c r="J40" s="1" t="s">
        <v>58</v>
      </c>
      <c r="K40" s="18">
        <f>G37+R37</f>
        <v>14590.743732290392</v>
      </c>
      <c r="L40" s="19"/>
      <c r="M40" s="19"/>
      <c r="N40" s="19"/>
      <c r="O40" s="19"/>
    </row>
    <row r="41" spans="5:19">
      <c r="K41" s="19"/>
      <c r="L41" s="19"/>
      <c r="M41" s="19"/>
      <c r="N41" s="19"/>
      <c r="O41" s="19"/>
    </row>
    <row r="42" spans="5:19">
      <c r="J42" s="1" t="s">
        <v>41</v>
      </c>
      <c r="K42" s="18">
        <f>G36+R36</f>
        <v>457.797626090584</v>
      </c>
      <c r="L42" s="19"/>
      <c r="M42" s="19"/>
      <c r="N42" s="19"/>
      <c r="O42" s="19"/>
    </row>
    <row r="43" spans="5:19">
      <c r="K43" s="19"/>
      <c r="L43" s="19"/>
      <c r="M43" s="19"/>
      <c r="N43" s="19"/>
      <c r="O43" s="19"/>
    </row>
  </sheetData>
  <mergeCells count="42">
    <mergeCell ref="U12:U15"/>
    <mergeCell ref="A8:A11"/>
    <mergeCell ref="B8:B11"/>
    <mergeCell ref="J8:J11"/>
    <mergeCell ref="L8:L11"/>
    <mergeCell ref="M8:M11"/>
    <mergeCell ref="U8:U11"/>
    <mergeCell ref="A12:A15"/>
    <mergeCell ref="B12:B15"/>
    <mergeCell ref="J12:J15"/>
    <mergeCell ref="L12:L15"/>
    <mergeCell ref="M12:M15"/>
    <mergeCell ref="U20:U23"/>
    <mergeCell ref="A16:A19"/>
    <mergeCell ref="B16:B19"/>
    <mergeCell ref="J16:J19"/>
    <mergeCell ref="L16:L19"/>
    <mergeCell ref="M16:M19"/>
    <mergeCell ref="U16:U19"/>
    <mergeCell ref="A20:A23"/>
    <mergeCell ref="B20:B23"/>
    <mergeCell ref="J20:J23"/>
    <mergeCell ref="L20:L23"/>
    <mergeCell ref="M20:M23"/>
    <mergeCell ref="U28:U31"/>
    <mergeCell ref="A24:A27"/>
    <mergeCell ref="B24:B27"/>
    <mergeCell ref="J24:J27"/>
    <mergeCell ref="L24:L27"/>
    <mergeCell ref="M24:M27"/>
    <mergeCell ref="U24:U27"/>
    <mergeCell ref="A28:A31"/>
    <mergeCell ref="B28:B31"/>
    <mergeCell ref="J28:J31"/>
    <mergeCell ref="L28:L31"/>
    <mergeCell ref="M28:M31"/>
    <mergeCell ref="S33:S34"/>
    <mergeCell ref="H36:H37"/>
    <mergeCell ref="S36:S37"/>
    <mergeCell ref="K40:O41"/>
    <mergeCell ref="K42:O43"/>
    <mergeCell ref="H33:H3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C2" sqref="C2"/>
    </sheetView>
  </sheetViews>
  <sheetFormatPr defaultRowHeight="13.5"/>
  <cols>
    <col min="1" max="1" width="3.28515625" style="1" customWidth="1"/>
    <col min="2" max="2" width="9.28515625" style="1" customWidth="1"/>
    <col min="3" max="3" width="4" style="1" customWidth="1"/>
    <col min="4" max="4" width="10.42578125" style="1" customWidth="1"/>
    <col min="5" max="5" width="10.28515625" style="1" customWidth="1"/>
    <col min="6" max="6" width="7.140625" style="1" customWidth="1"/>
    <col min="7" max="8" width="10" style="1" customWidth="1"/>
    <col min="9" max="9" width="9.140625" style="9"/>
    <col min="10" max="10" width="9.140625" style="1"/>
    <col min="11" max="11" width="4" style="1" customWidth="1"/>
    <col min="12" max="12" width="3.28515625" style="1" customWidth="1"/>
    <col min="13" max="13" width="9.28515625" style="1" customWidth="1"/>
    <col min="14" max="14" width="4" style="1" customWidth="1"/>
    <col min="15" max="15" width="10.42578125" style="1" customWidth="1"/>
    <col min="16" max="16" width="10.28515625" style="1" customWidth="1"/>
    <col min="17" max="17" width="7.140625" style="1" customWidth="1"/>
    <col min="18" max="18" width="10" style="1" customWidth="1"/>
    <col min="19" max="19" width="10.28515625" style="1" customWidth="1"/>
    <col min="20" max="20" width="9.140625" style="9"/>
    <col min="21" max="16384" width="9.140625" style="1"/>
  </cols>
  <sheetData>
    <row r="1" spans="1:21">
      <c r="C1" s="1" t="s">
        <v>34</v>
      </c>
    </row>
    <row r="2" spans="1:21">
      <c r="B2" s="1" t="s">
        <v>35</v>
      </c>
    </row>
    <row r="3" spans="1:21">
      <c r="B3" s="1" t="s">
        <v>39</v>
      </c>
      <c r="C3" s="2">
        <v>0</v>
      </c>
      <c r="D3" s="6">
        <f>C3*C2</f>
        <v>0</v>
      </c>
      <c r="N3" s="2"/>
      <c r="O3" s="6"/>
    </row>
    <row r="4" spans="1:21">
      <c r="B4" s="1" t="s">
        <v>2</v>
      </c>
      <c r="C4" s="3">
        <v>30</v>
      </c>
      <c r="D4" s="7" t="s">
        <v>38</v>
      </c>
      <c r="N4" s="3"/>
      <c r="O4" s="7"/>
    </row>
    <row r="5" spans="1:21">
      <c r="B5" s="1" t="s">
        <v>37</v>
      </c>
      <c r="C5" s="4">
        <v>0.01</v>
      </c>
      <c r="D5" s="7" t="s">
        <v>42</v>
      </c>
      <c r="N5" s="4"/>
      <c r="O5" s="7"/>
    </row>
    <row r="7" spans="1:21">
      <c r="A7" s="10" t="s">
        <v>50</v>
      </c>
      <c r="B7" s="10" t="s">
        <v>49</v>
      </c>
      <c r="C7" s="10" t="s">
        <v>40</v>
      </c>
      <c r="D7" s="10" t="s">
        <v>0</v>
      </c>
      <c r="E7" s="10" t="s">
        <v>1</v>
      </c>
      <c r="F7" s="10" t="s">
        <v>48</v>
      </c>
      <c r="G7" s="10" t="s">
        <v>3</v>
      </c>
      <c r="H7" s="10" t="s">
        <v>36</v>
      </c>
      <c r="I7" s="10" t="s">
        <v>41</v>
      </c>
      <c r="J7" s="10" t="s">
        <v>52</v>
      </c>
      <c r="L7" s="10" t="s">
        <v>50</v>
      </c>
      <c r="M7" s="10" t="s">
        <v>49</v>
      </c>
      <c r="N7" s="10" t="s">
        <v>40</v>
      </c>
      <c r="O7" s="10" t="s">
        <v>0</v>
      </c>
      <c r="P7" s="10" t="s">
        <v>1</v>
      </c>
      <c r="Q7" s="10" t="s">
        <v>48</v>
      </c>
      <c r="R7" s="10" t="s">
        <v>3</v>
      </c>
      <c r="S7" s="10" t="s">
        <v>36</v>
      </c>
      <c r="T7" s="10" t="s">
        <v>41</v>
      </c>
      <c r="U7" s="10" t="s">
        <v>52</v>
      </c>
    </row>
    <row r="8" spans="1:21" ht="13.5" customHeight="1">
      <c r="A8" s="20">
        <v>1</v>
      </c>
      <c r="B8" s="20" t="s">
        <v>4</v>
      </c>
      <c r="C8" s="11" t="s">
        <v>5</v>
      </c>
      <c r="D8" s="12">
        <f>'Tahun 2'!R38</f>
        <v>25165.879562950409</v>
      </c>
      <c r="E8" s="12">
        <f>(4*$C$5*D8)</f>
        <v>1006.6351825180164</v>
      </c>
      <c r="F8" s="13">
        <f>E8/120</f>
        <v>8.3886265209834701</v>
      </c>
      <c r="G8" s="12">
        <f>D8+E8</f>
        <v>26172.514745468427</v>
      </c>
      <c r="H8" s="11"/>
      <c r="I8" s="14">
        <f>F8*1.5</f>
        <v>12.582939781475204</v>
      </c>
      <c r="J8" s="21">
        <f>(G11-D8)/D8</f>
        <v>0.16985856000000008</v>
      </c>
      <c r="L8" s="20">
        <v>7</v>
      </c>
      <c r="M8" s="20" t="s">
        <v>53</v>
      </c>
      <c r="N8" s="11" t="s">
        <v>5</v>
      </c>
      <c r="O8" s="12">
        <f>G38</f>
        <v>45155.462727812483</v>
      </c>
      <c r="P8" s="12">
        <f>(4*$C$5*O8)</f>
        <v>1806.2185091124993</v>
      </c>
      <c r="Q8" s="13">
        <f>P8/120</f>
        <v>15.051820909270827</v>
      </c>
      <c r="R8" s="12">
        <f>O8+P8</f>
        <v>46961.681236924982</v>
      </c>
      <c r="S8" s="11"/>
      <c r="T8" s="14">
        <f>Q8*1.5</f>
        <v>22.577731363906238</v>
      </c>
      <c r="U8" s="21">
        <f>(R11-O8)/O8</f>
        <v>0.16985855999999999</v>
      </c>
    </row>
    <row r="9" spans="1:21" ht="13.5" customHeight="1">
      <c r="A9" s="20"/>
      <c r="B9" s="20"/>
      <c r="C9" s="11" t="s">
        <v>6</v>
      </c>
      <c r="D9" s="12">
        <f>G8</f>
        <v>26172.514745468427</v>
      </c>
      <c r="E9" s="12">
        <f t="shared" ref="E9:E31" si="0">(4*$C$5*D9)</f>
        <v>1046.900589818737</v>
      </c>
      <c r="F9" s="13">
        <f>E9/120</f>
        <v>8.7241715818228087</v>
      </c>
      <c r="G9" s="12">
        <f t="shared" ref="G9:G31" si="1">D9+E9</f>
        <v>27219.415335287165</v>
      </c>
      <c r="H9" s="11"/>
      <c r="I9" s="14">
        <f t="shared" ref="I9:I31" si="2">F9*1.5</f>
        <v>13.086257372734213</v>
      </c>
      <c r="J9" s="21"/>
      <c r="L9" s="20"/>
      <c r="M9" s="20"/>
      <c r="N9" s="11" t="s">
        <v>6</v>
      </c>
      <c r="O9" s="12">
        <f>R8</f>
        <v>46961.681236924982</v>
      </c>
      <c r="P9" s="12">
        <f t="shared" ref="P9:P31" si="3">(4*$C$5*O9)</f>
        <v>1878.4672494769993</v>
      </c>
      <c r="Q9" s="13">
        <f>P9/120</f>
        <v>15.65389374564166</v>
      </c>
      <c r="R9" s="12">
        <f t="shared" ref="R9:R31" si="4">O9+P9</f>
        <v>48840.14848640198</v>
      </c>
      <c r="S9" s="11"/>
      <c r="T9" s="14">
        <f t="shared" ref="T9:T19" si="5">Q9*1.5</f>
        <v>23.480840618462491</v>
      </c>
      <c r="U9" s="21"/>
    </row>
    <row r="10" spans="1:21" ht="13.5" customHeight="1">
      <c r="A10" s="20"/>
      <c r="B10" s="20"/>
      <c r="C10" s="11" t="s">
        <v>7</v>
      </c>
      <c r="D10" s="12">
        <f>G9</f>
        <v>27219.415335287165</v>
      </c>
      <c r="E10" s="12">
        <f t="shared" si="0"/>
        <v>1088.7766134114866</v>
      </c>
      <c r="F10" s="13">
        <f>E10/120</f>
        <v>9.0731384450957204</v>
      </c>
      <c r="G10" s="12">
        <f t="shared" si="1"/>
        <v>28308.191948698652</v>
      </c>
      <c r="H10" s="11"/>
      <c r="I10" s="14">
        <f t="shared" si="2"/>
        <v>13.60970766764358</v>
      </c>
      <c r="J10" s="21"/>
      <c r="L10" s="20"/>
      <c r="M10" s="20"/>
      <c r="N10" s="11" t="s">
        <v>7</v>
      </c>
      <c r="O10" s="12">
        <f>R9</f>
        <v>48840.14848640198</v>
      </c>
      <c r="P10" s="12">
        <f t="shared" si="3"/>
        <v>1953.6059394560793</v>
      </c>
      <c r="Q10" s="13">
        <f>P10/120</f>
        <v>16.280049495467328</v>
      </c>
      <c r="R10" s="12">
        <f t="shared" si="4"/>
        <v>50793.75442585806</v>
      </c>
      <c r="S10" s="11"/>
      <c r="T10" s="14">
        <f t="shared" si="5"/>
        <v>24.420074243200993</v>
      </c>
      <c r="U10" s="21"/>
    </row>
    <row r="11" spans="1:21" ht="13.5" customHeight="1">
      <c r="A11" s="20"/>
      <c r="B11" s="20"/>
      <c r="C11" s="11" t="s">
        <v>8</v>
      </c>
      <c r="D11" s="12">
        <f>G10</f>
        <v>28308.191948698652</v>
      </c>
      <c r="E11" s="12">
        <f t="shared" si="0"/>
        <v>1132.3276779479461</v>
      </c>
      <c r="F11" s="13">
        <f>E11/120</f>
        <v>9.436063982899551</v>
      </c>
      <c r="G11" s="12">
        <f t="shared" si="1"/>
        <v>29440.519626646597</v>
      </c>
      <c r="H11" s="12">
        <f>G11+$D$3</f>
        <v>29440.519626646597</v>
      </c>
      <c r="I11" s="14">
        <f t="shared" si="2"/>
        <v>14.154095974349326</v>
      </c>
      <c r="J11" s="21"/>
      <c r="L11" s="20"/>
      <c r="M11" s="20"/>
      <c r="N11" s="11" t="s">
        <v>8</v>
      </c>
      <c r="O11" s="12">
        <f>R10</f>
        <v>50793.75442585806</v>
      </c>
      <c r="P11" s="12">
        <f t="shared" si="3"/>
        <v>2031.7501770343224</v>
      </c>
      <c r="Q11" s="13">
        <f>P11/120</f>
        <v>16.931251475286022</v>
      </c>
      <c r="R11" s="12">
        <f t="shared" si="4"/>
        <v>52825.504602892383</v>
      </c>
      <c r="S11" s="12">
        <f>R11+$D$3</f>
        <v>52825.504602892383</v>
      </c>
      <c r="T11" s="14">
        <f t="shared" si="5"/>
        <v>25.396877212929034</v>
      </c>
      <c r="U11" s="21"/>
    </row>
    <row r="12" spans="1:21" ht="13.5" customHeight="1">
      <c r="A12" s="20">
        <v>2</v>
      </c>
      <c r="B12" s="20" t="s">
        <v>9</v>
      </c>
      <c r="C12" s="11" t="s">
        <v>10</v>
      </c>
      <c r="D12" s="12">
        <f>H11</f>
        <v>29440.519626646597</v>
      </c>
      <c r="E12" s="12">
        <f t="shared" si="0"/>
        <v>1177.6207850658639</v>
      </c>
      <c r="F12" s="13">
        <f>E12/120</f>
        <v>9.8135065422155314</v>
      </c>
      <c r="G12" s="12">
        <f t="shared" si="1"/>
        <v>30618.140411712462</v>
      </c>
      <c r="H12" s="12"/>
      <c r="I12" s="14">
        <f t="shared" si="2"/>
        <v>14.720259813323297</v>
      </c>
      <c r="J12" s="21">
        <f>(G15-D12)/(D12+(1*$D$3))</f>
        <v>0.16985855999999991</v>
      </c>
      <c r="L12" s="20">
        <v>8</v>
      </c>
      <c r="M12" s="20" t="s">
        <v>54</v>
      </c>
      <c r="N12" s="11" t="s">
        <v>10</v>
      </c>
      <c r="O12" s="12">
        <f>S11</f>
        <v>52825.504602892383</v>
      </c>
      <c r="P12" s="12">
        <f t="shared" si="3"/>
        <v>2113.0201841156954</v>
      </c>
      <c r="Q12" s="13">
        <f>P12/120</f>
        <v>17.608501534297464</v>
      </c>
      <c r="R12" s="12">
        <f t="shared" si="4"/>
        <v>54938.524787008078</v>
      </c>
      <c r="S12" s="12"/>
      <c r="T12" s="14">
        <f t="shared" si="5"/>
        <v>26.412752301446197</v>
      </c>
      <c r="U12" s="21">
        <f>(R15-O12)/(O12+(1*$D$3))</f>
        <v>0.16985855999999996</v>
      </c>
    </row>
    <row r="13" spans="1:21" ht="13.5" customHeight="1">
      <c r="A13" s="20"/>
      <c r="B13" s="20"/>
      <c r="C13" s="11" t="s">
        <v>11</v>
      </c>
      <c r="D13" s="12">
        <f t="shared" ref="D13:D15" si="6">G12</f>
        <v>30618.140411712462</v>
      </c>
      <c r="E13" s="12">
        <f t="shared" si="0"/>
        <v>1224.7256164684984</v>
      </c>
      <c r="F13" s="13">
        <f t="shared" ref="F13:F31" si="7">E13/120</f>
        <v>10.206046803904153</v>
      </c>
      <c r="G13" s="12">
        <f t="shared" si="1"/>
        <v>31842.866028180961</v>
      </c>
      <c r="H13" s="11"/>
      <c r="I13" s="14">
        <f t="shared" si="2"/>
        <v>15.30907020585623</v>
      </c>
      <c r="J13" s="21"/>
      <c r="L13" s="20"/>
      <c r="M13" s="20"/>
      <c r="N13" s="11" t="s">
        <v>11</v>
      </c>
      <c r="O13" s="12">
        <f t="shared" ref="O13:O15" si="8">R12</f>
        <v>54938.524787008078</v>
      </c>
      <c r="P13" s="12">
        <f t="shared" si="3"/>
        <v>2197.5409914803231</v>
      </c>
      <c r="Q13" s="13">
        <f t="shared" ref="Q13:Q31" si="9">P13/120</f>
        <v>18.312841595669358</v>
      </c>
      <c r="R13" s="12">
        <f t="shared" si="4"/>
        <v>57136.065778488402</v>
      </c>
      <c r="S13" s="11"/>
      <c r="T13" s="14">
        <f t="shared" si="5"/>
        <v>27.469262393504039</v>
      </c>
      <c r="U13" s="21"/>
    </row>
    <row r="14" spans="1:21" ht="13.5" customHeight="1">
      <c r="A14" s="20"/>
      <c r="B14" s="20"/>
      <c r="C14" s="11" t="s">
        <v>12</v>
      </c>
      <c r="D14" s="12">
        <f t="shared" si="6"/>
        <v>31842.866028180961</v>
      </c>
      <c r="E14" s="12">
        <f t="shared" si="0"/>
        <v>1273.7146411272386</v>
      </c>
      <c r="F14" s="13">
        <f t="shared" si="7"/>
        <v>10.614288676060321</v>
      </c>
      <c r="G14" s="12">
        <f t="shared" si="1"/>
        <v>33116.580669308198</v>
      </c>
      <c r="H14" s="11"/>
      <c r="I14" s="14">
        <f t="shared" si="2"/>
        <v>15.921433014090482</v>
      </c>
      <c r="J14" s="21"/>
      <c r="L14" s="20"/>
      <c r="M14" s="20"/>
      <c r="N14" s="11" t="s">
        <v>12</v>
      </c>
      <c r="O14" s="12">
        <f t="shared" si="8"/>
        <v>57136.065778488402</v>
      </c>
      <c r="P14" s="12">
        <f t="shared" si="3"/>
        <v>2285.4426311395359</v>
      </c>
      <c r="Q14" s="13">
        <f t="shared" si="9"/>
        <v>19.045355259496134</v>
      </c>
      <c r="R14" s="12">
        <f t="shared" si="4"/>
        <v>59421.508409627939</v>
      </c>
      <c r="S14" s="11"/>
      <c r="T14" s="14">
        <f t="shared" si="5"/>
        <v>28.568032889244201</v>
      </c>
      <c r="U14" s="21"/>
    </row>
    <row r="15" spans="1:21" ht="13.5" customHeight="1">
      <c r="A15" s="20"/>
      <c r="B15" s="20"/>
      <c r="C15" s="11" t="s">
        <v>13</v>
      </c>
      <c r="D15" s="12">
        <f t="shared" si="6"/>
        <v>33116.580669308198</v>
      </c>
      <c r="E15" s="12">
        <f t="shared" si="0"/>
        <v>1324.663226772328</v>
      </c>
      <c r="F15" s="13">
        <f t="shared" si="7"/>
        <v>11.038860223102734</v>
      </c>
      <c r="G15" s="12">
        <f t="shared" si="1"/>
        <v>34441.243896080523</v>
      </c>
      <c r="H15" s="12">
        <f>G15+$D$3</f>
        <v>34441.243896080523</v>
      </c>
      <c r="I15" s="14">
        <f t="shared" si="2"/>
        <v>16.558290334654103</v>
      </c>
      <c r="J15" s="21"/>
      <c r="L15" s="20"/>
      <c r="M15" s="20"/>
      <c r="N15" s="11" t="s">
        <v>13</v>
      </c>
      <c r="O15" s="12">
        <f t="shared" si="8"/>
        <v>59421.508409627939</v>
      </c>
      <c r="P15" s="12">
        <f t="shared" si="3"/>
        <v>2376.8603363851175</v>
      </c>
      <c r="Q15" s="13">
        <f t="shared" si="9"/>
        <v>19.80716946987598</v>
      </c>
      <c r="R15" s="12">
        <f t="shared" si="4"/>
        <v>61798.368746013053</v>
      </c>
      <c r="S15" s="12">
        <f>R15+$D$3</f>
        <v>61798.368746013053</v>
      </c>
      <c r="T15" s="14">
        <f t="shared" si="5"/>
        <v>29.71075420481397</v>
      </c>
      <c r="U15" s="21"/>
    </row>
    <row r="16" spans="1:21" ht="13.5" customHeight="1">
      <c r="A16" s="20">
        <v>3</v>
      </c>
      <c r="B16" s="20" t="s">
        <v>14</v>
      </c>
      <c r="C16" s="11" t="s">
        <v>15</v>
      </c>
      <c r="D16" s="12">
        <f>H15</f>
        <v>34441.243896080523</v>
      </c>
      <c r="E16" s="12">
        <f t="shared" si="0"/>
        <v>1377.6497558432209</v>
      </c>
      <c r="F16" s="13">
        <f>E16/120</f>
        <v>11.480414632026841</v>
      </c>
      <c r="G16" s="12">
        <f t="shared" si="1"/>
        <v>35818.893651923747</v>
      </c>
      <c r="H16" s="12"/>
      <c r="I16" s="14">
        <f t="shared" si="2"/>
        <v>17.220621948040261</v>
      </c>
      <c r="J16" s="21">
        <f>(G19-D16)/(D16+(2*$D$3))</f>
        <v>0.16985856000000013</v>
      </c>
      <c r="L16" s="20">
        <v>9</v>
      </c>
      <c r="M16" s="20" t="s">
        <v>55</v>
      </c>
      <c r="N16" s="11" t="s">
        <v>15</v>
      </c>
      <c r="O16" s="12">
        <f>S15</f>
        <v>61798.368746013053</v>
      </c>
      <c r="P16" s="12">
        <f t="shared" si="3"/>
        <v>2471.9347498405223</v>
      </c>
      <c r="Q16" s="13">
        <f>P16/120</f>
        <v>20.599456248671018</v>
      </c>
      <c r="R16" s="12">
        <f t="shared" si="4"/>
        <v>64270.303495853572</v>
      </c>
      <c r="S16" s="12"/>
      <c r="T16" s="14">
        <f t="shared" si="5"/>
        <v>30.899184373006527</v>
      </c>
      <c r="U16" s="21">
        <f>(R19-O16)/(O16+(2*$D$3))</f>
        <v>0.16985855999999996</v>
      </c>
    </row>
    <row r="17" spans="1:21" ht="13.5" customHeight="1">
      <c r="A17" s="20"/>
      <c r="B17" s="20"/>
      <c r="C17" s="11" t="s">
        <v>16</v>
      </c>
      <c r="D17" s="12">
        <f t="shared" ref="D17:D19" si="10">G16</f>
        <v>35818.893651923747</v>
      </c>
      <c r="E17" s="12">
        <f t="shared" si="0"/>
        <v>1432.7557460769499</v>
      </c>
      <c r="F17" s="13">
        <f t="shared" si="7"/>
        <v>11.939631217307916</v>
      </c>
      <c r="G17" s="12">
        <f t="shared" si="1"/>
        <v>37251.6493980007</v>
      </c>
      <c r="H17" s="11"/>
      <c r="I17" s="14">
        <f t="shared" si="2"/>
        <v>17.909446825961872</v>
      </c>
      <c r="J17" s="21"/>
      <c r="L17" s="20"/>
      <c r="M17" s="20"/>
      <c r="N17" s="11" t="s">
        <v>16</v>
      </c>
      <c r="O17" s="12">
        <f t="shared" ref="O17:O19" si="11">R16</f>
        <v>64270.303495853572</v>
      </c>
      <c r="P17" s="12">
        <f t="shared" si="3"/>
        <v>2570.8121398341427</v>
      </c>
      <c r="Q17" s="13">
        <f t="shared" si="9"/>
        <v>21.423434498617855</v>
      </c>
      <c r="R17" s="12">
        <f t="shared" si="4"/>
        <v>66841.115635687718</v>
      </c>
      <c r="S17" s="11"/>
      <c r="T17" s="14">
        <f t="shared" si="5"/>
        <v>32.135151747926784</v>
      </c>
      <c r="U17" s="21"/>
    </row>
    <row r="18" spans="1:21" ht="13.5" customHeight="1">
      <c r="A18" s="20"/>
      <c r="B18" s="20"/>
      <c r="C18" s="11" t="s">
        <v>17</v>
      </c>
      <c r="D18" s="12">
        <f t="shared" si="10"/>
        <v>37251.6493980007</v>
      </c>
      <c r="E18" s="12">
        <f t="shared" si="0"/>
        <v>1490.065975920028</v>
      </c>
      <c r="F18" s="13">
        <f t="shared" si="7"/>
        <v>12.417216466000234</v>
      </c>
      <c r="G18" s="12">
        <f t="shared" si="1"/>
        <v>38741.715373920728</v>
      </c>
      <c r="H18" s="11"/>
      <c r="I18" s="14">
        <f t="shared" si="2"/>
        <v>18.625824699000351</v>
      </c>
      <c r="J18" s="21"/>
      <c r="L18" s="20"/>
      <c r="M18" s="20"/>
      <c r="N18" s="11" t="s">
        <v>17</v>
      </c>
      <c r="O18" s="12">
        <f t="shared" si="11"/>
        <v>66841.115635687718</v>
      </c>
      <c r="P18" s="12">
        <f t="shared" si="3"/>
        <v>2673.6446254275088</v>
      </c>
      <c r="Q18" s="13">
        <f t="shared" si="9"/>
        <v>22.280371878562573</v>
      </c>
      <c r="R18" s="12">
        <f t="shared" si="4"/>
        <v>69514.760261115225</v>
      </c>
      <c r="S18" s="11"/>
      <c r="T18" s="14">
        <f t="shared" si="5"/>
        <v>33.420557817843857</v>
      </c>
      <c r="U18" s="21"/>
    </row>
    <row r="19" spans="1:21" ht="13.5" customHeight="1">
      <c r="A19" s="20"/>
      <c r="B19" s="20"/>
      <c r="C19" s="11" t="s">
        <v>18</v>
      </c>
      <c r="D19" s="12">
        <f t="shared" si="10"/>
        <v>38741.715373920728</v>
      </c>
      <c r="E19" s="12">
        <f t="shared" si="0"/>
        <v>1549.6686149568291</v>
      </c>
      <c r="F19" s="13">
        <f t="shared" si="7"/>
        <v>12.913905124640243</v>
      </c>
      <c r="G19" s="12">
        <f t="shared" si="1"/>
        <v>40291.383988877555</v>
      </c>
      <c r="H19" s="12">
        <f>G19+$D$3</f>
        <v>40291.383988877555</v>
      </c>
      <c r="I19" s="14">
        <f t="shared" si="2"/>
        <v>19.370857686960363</v>
      </c>
      <c r="J19" s="21"/>
      <c r="L19" s="20"/>
      <c r="M19" s="20"/>
      <c r="N19" s="11" t="s">
        <v>18</v>
      </c>
      <c r="O19" s="12">
        <f t="shared" si="11"/>
        <v>69514.760261115225</v>
      </c>
      <c r="P19" s="12">
        <f t="shared" si="3"/>
        <v>2780.590410444609</v>
      </c>
      <c r="Q19" s="13">
        <f t="shared" si="9"/>
        <v>23.171586753705075</v>
      </c>
      <c r="R19" s="12">
        <f t="shared" si="4"/>
        <v>72295.350671559834</v>
      </c>
      <c r="S19" s="12">
        <f>R19+$D$3</f>
        <v>72295.350671559834</v>
      </c>
      <c r="T19" s="14">
        <f t="shared" si="5"/>
        <v>34.757380130557614</v>
      </c>
      <c r="U19" s="21"/>
    </row>
    <row r="20" spans="1:21" ht="13.5" customHeight="1">
      <c r="A20" s="20">
        <v>4</v>
      </c>
      <c r="B20" s="20" t="s">
        <v>19</v>
      </c>
      <c r="C20" s="11" t="s">
        <v>20</v>
      </c>
      <c r="D20" s="12">
        <f>H19</f>
        <v>40291.383988877555</v>
      </c>
      <c r="E20" s="12">
        <f t="shared" si="0"/>
        <v>1611.6553595551022</v>
      </c>
      <c r="F20" s="13">
        <f>E20/120</f>
        <v>13.430461329625851</v>
      </c>
      <c r="G20" s="12">
        <f t="shared" si="1"/>
        <v>41903.039348432656</v>
      </c>
      <c r="H20" s="12"/>
      <c r="I20" s="14">
        <f>F20*1.5</f>
        <v>20.145691994438778</v>
      </c>
      <c r="J20" s="21">
        <f>(G23-D20)/(D20+(3*$D$3))</f>
        <v>0.16985856000000002</v>
      </c>
      <c r="L20" s="20">
        <v>10</v>
      </c>
      <c r="M20" s="20" t="s">
        <v>56</v>
      </c>
      <c r="N20" s="11" t="s">
        <v>20</v>
      </c>
      <c r="O20" s="12">
        <f>S19</f>
        <v>72295.350671559834</v>
      </c>
      <c r="P20" s="12">
        <f t="shared" si="3"/>
        <v>2891.8140268623933</v>
      </c>
      <c r="Q20" s="13">
        <f>P20/120</f>
        <v>24.098450223853277</v>
      </c>
      <c r="R20" s="12">
        <f t="shared" si="4"/>
        <v>75187.164698422232</v>
      </c>
      <c r="S20" s="12"/>
      <c r="T20" s="14">
        <f>Q20*1.5</f>
        <v>36.147675335779915</v>
      </c>
      <c r="U20" s="21">
        <f>(R23-O20)/(O20+(3*$D$3))</f>
        <v>0.16985856000000021</v>
      </c>
    </row>
    <row r="21" spans="1:21" ht="13.5" customHeight="1">
      <c r="A21" s="20"/>
      <c r="B21" s="20"/>
      <c r="C21" s="11" t="s">
        <v>21</v>
      </c>
      <c r="D21" s="12">
        <f t="shared" ref="D21:D23" si="12">G20</f>
        <v>41903.039348432656</v>
      </c>
      <c r="E21" s="12">
        <f t="shared" si="0"/>
        <v>1676.1215739373063</v>
      </c>
      <c r="F21" s="13">
        <f t="shared" si="7"/>
        <v>13.967679782810885</v>
      </c>
      <c r="G21" s="12">
        <f t="shared" si="1"/>
        <v>43579.160922369963</v>
      </c>
      <c r="H21" s="11"/>
      <c r="I21" s="14">
        <f t="shared" si="2"/>
        <v>20.951519674216328</v>
      </c>
      <c r="J21" s="21"/>
      <c r="L21" s="20"/>
      <c r="M21" s="20"/>
      <c r="N21" s="11" t="s">
        <v>21</v>
      </c>
      <c r="O21" s="12">
        <f t="shared" ref="O21:O23" si="13">R20</f>
        <v>75187.164698422232</v>
      </c>
      <c r="P21" s="12">
        <f t="shared" si="3"/>
        <v>3007.4865879368895</v>
      </c>
      <c r="Q21" s="13">
        <f t="shared" si="9"/>
        <v>25.062388232807411</v>
      </c>
      <c r="R21" s="12">
        <f t="shared" si="4"/>
        <v>78194.65128635912</v>
      </c>
      <c r="S21" s="11"/>
      <c r="T21" s="14">
        <f t="shared" ref="T21:T31" si="14">Q21*1.5</f>
        <v>37.593582349211118</v>
      </c>
      <c r="U21" s="21"/>
    </row>
    <row r="22" spans="1:21" ht="13.5" customHeight="1">
      <c r="A22" s="20"/>
      <c r="B22" s="20"/>
      <c r="C22" s="11" t="s">
        <v>22</v>
      </c>
      <c r="D22" s="12">
        <f t="shared" si="12"/>
        <v>43579.160922369963</v>
      </c>
      <c r="E22" s="12">
        <f t="shared" si="0"/>
        <v>1743.1664368947986</v>
      </c>
      <c r="F22" s="13">
        <f t="shared" si="7"/>
        <v>14.526386974123321</v>
      </c>
      <c r="G22" s="12">
        <f t="shared" si="1"/>
        <v>45322.32735926476</v>
      </c>
      <c r="H22" s="11"/>
      <c r="I22" s="14">
        <f t="shared" si="2"/>
        <v>21.789580461184983</v>
      </c>
      <c r="J22" s="21"/>
      <c r="L22" s="20"/>
      <c r="M22" s="20"/>
      <c r="N22" s="11" t="s">
        <v>22</v>
      </c>
      <c r="O22" s="12">
        <f t="shared" si="13"/>
        <v>78194.65128635912</v>
      </c>
      <c r="P22" s="12">
        <f t="shared" si="3"/>
        <v>3127.786051454365</v>
      </c>
      <c r="Q22" s="13">
        <f t="shared" si="9"/>
        <v>26.06488376211971</v>
      </c>
      <c r="R22" s="12">
        <f t="shared" si="4"/>
        <v>81322.437337813491</v>
      </c>
      <c r="S22" s="11"/>
      <c r="T22" s="14">
        <f t="shared" si="14"/>
        <v>39.097325643179566</v>
      </c>
      <c r="U22" s="21"/>
    </row>
    <row r="23" spans="1:21" ht="13.5" customHeight="1">
      <c r="A23" s="20"/>
      <c r="B23" s="20"/>
      <c r="C23" s="11" t="s">
        <v>23</v>
      </c>
      <c r="D23" s="12">
        <f t="shared" si="12"/>
        <v>45322.32735926476</v>
      </c>
      <c r="E23" s="12">
        <f t="shared" si="0"/>
        <v>1812.8930943705905</v>
      </c>
      <c r="F23" s="13">
        <f t="shared" si="7"/>
        <v>15.107442453088254</v>
      </c>
      <c r="G23" s="12">
        <f t="shared" si="1"/>
        <v>47135.220453635353</v>
      </c>
      <c r="H23" s="12">
        <f>G23+$D$3</f>
        <v>47135.220453635353</v>
      </c>
      <c r="I23" s="14">
        <f t="shared" si="2"/>
        <v>22.661163679632381</v>
      </c>
      <c r="J23" s="21"/>
      <c r="L23" s="20"/>
      <c r="M23" s="20"/>
      <c r="N23" s="11" t="s">
        <v>23</v>
      </c>
      <c r="O23" s="12">
        <f t="shared" si="13"/>
        <v>81322.437337813491</v>
      </c>
      <c r="P23" s="12">
        <f t="shared" si="3"/>
        <v>3252.8974935125398</v>
      </c>
      <c r="Q23" s="13">
        <f t="shared" si="9"/>
        <v>27.107479112604498</v>
      </c>
      <c r="R23" s="12">
        <f t="shared" si="4"/>
        <v>84575.334831326036</v>
      </c>
      <c r="S23" s="12">
        <f>R23+$D$3</f>
        <v>84575.334831326036</v>
      </c>
      <c r="T23" s="14">
        <f t="shared" si="14"/>
        <v>40.661218668906749</v>
      </c>
      <c r="U23" s="21"/>
    </row>
    <row r="24" spans="1:21" ht="13.5" customHeight="1">
      <c r="A24" s="20">
        <v>5</v>
      </c>
      <c r="B24" s="20" t="s">
        <v>24</v>
      </c>
      <c r="C24" s="11" t="s">
        <v>25</v>
      </c>
      <c r="D24" s="12">
        <f>H23</f>
        <v>47135.220453635353</v>
      </c>
      <c r="E24" s="12">
        <f t="shared" si="0"/>
        <v>1885.4088181454142</v>
      </c>
      <c r="F24" s="13">
        <f>E24/120</f>
        <v>15.711740151211785</v>
      </c>
      <c r="G24" s="12">
        <f t="shared" si="1"/>
        <v>49020.629271780766</v>
      </c>
      <c r="H24" s="12"/>
      <c r="I24" s="14">
        <f t="shared" si="2"/>
        <v>23.567610226817678</v>
      </c>
      <c r="J24" s="21">
        <f>(G27-D24)/(D24+(4*$D$3))</f>
        <v>0.16985855999999999</v>
      </c>
      <c r="L24" s="20">
        <v>11</v>
      </c>
      <c r="M24" s="20" t="s">
        <v>57</v>
      </c>
      <c r="N24" s="11" t="s">
        <v>25</v>
      </c>
      <c r="O24" s="12">
        <f>S23</f>
        <v>84575.334831326036</v>
      </c>
      <c r="P24" s="12">
        <f t="shared" si="3"/>
        <v>3383.0133932530416</v>
      </c>
      <c r="Q24" s="13">
        <f>P24/120</f>
        <v>28.191778277108678</v>
      </c>
      <c r="R24" s="12">
        <f t="shared" si="4"/>
        <v>87958.34822457908</v>
      </c>
      <c r="S24" s="12"/>
      <c r="T24" s="14">
        <f t="shared" si="14"/>
        <v>42.287667415663016</v>
      </c>
      <c r="U24" s="21">
        <f>(R27-O24)/(O24+(4*$D$3))</f>
        <v>0.16985856000000005</v>
      </c>
    </row>
    <row r="25" spans="1:21" ht="13.5" customHeight="1">
      <c r="A25" s="20"/>
      <c r="B25" s="20"/>
      <c r="C25" s="11" t="s">
        <v>26</v>
      </c>
      <c r="D25" s="12">
        <f t="shared" ref="D25:D27" si="15">G24</f>
        <v>49020.629271780766</v>
      </c>
      <c r="E25" s="12">
        <f t="shared" si="0"/>
        <v>1960.8251708712307</v>
      </c>
      <c r="F25" s="13">
        <f t="shared" si="7"/>
        <v>16.340209757260258</v>
      </c>
      <c r="G25" s="12">
        <f t="shared" si="1"/>
        <v>50981.454442652001</v>
      </c>
      <c r="H25" s="11"/>
      <c r="I25" s="14">
        <f t="shared" si="2"/>
        <v>24.510314635890389</v>
      </c>
      <c r="J25" s="21"/>
      <c r="L25" s="20"/>
      <c r="M25" s="20"/>
      <c r="N25" s="11" t="s">
        <v>26</v>
      </c>
      <c r="O25" s="12">
        <f t="shared" ref="O25:O27" si="16">R24</f>
        <v>87958.34822457908</v>
      </c>
      <c r="P25" s="12">
        <f t="shared" si="3"/>
        <v>3518.3339289831633</v>
      </c>
      <c r="Q25" s="13">
        <f t="shared" si="9"/>
        <v>29.319449408193027</v>
      </c>
      <c r="R25" s="12">
        <f t="shared" si="4"/>
        <v>91476.682153562244</v>
      </c>
      <c r="S25" s="11"/>
      <c r="T25" s="14">
        <f t="shared" si="14"/>
        <v>43.979174112289542</v>
      </c>
      <c r="U25" s="21"/>
    </row>
    <row r="26" spans="1:21" ht="13.5" customHeight="1">
      <c r="A26" s="20"/>
      <c r="B26" s="20"/>
      <c r="C26" s="11" t="s">
        <v>27</v>
      </c>
      <c r="D26" s="12">
        <f t="shared" si="15"/>
        <v>50981.454442652001</v>
      </c>
      <c r="E26" s="12">
        <f t="shared" si="0"/>
        <v>2039.25817770608</v>
      </c>
      <c r="F26" s="13">
        <f t="shared" si="7"/>
        <v>16.993818147550666</v>
      </c>
      <c r="G26" s="12">
        <f t="shared" si="1"/>
        <v>53020.712620358077</v>
      </c>
      <c r="H26" s="11"/>
      <c r="I26" s="14">
        <f t="shared" si="2"/>
        <v>25.490727221325997</v>
      </c>
      <c r="J26" s="21"/>
      <c r="L26" s="20"/>
      <c r="M26" s="20"/>
      <c r="N26" s="11" t="s">
        <v>27</v>
      </c>
      <c r="O26" s="12">
        <f t="shared" si="16"/>
        <v>91476.682153562244</v>
      </c>
      <c r="P26" s="12">
        <f t="shared" si="3"/>
        <v>3659.06728614249</v>
      </c>
      <c r="Q26" s="13">
        <f t="shared" si="9"/>
        <v>30.492227384520749</v>
      </c>
      <c r="R26" s="12">
        <f t="shared" si="4"/>
        <v>95135.749439704727</v>
      </c>
      <c r="S26" s="11"/>
      <c r="T26" s="14">
        <f t="shared" si="14"/>
        <v>45.738341076781126</v>
      </c>
      <c r="U26" s="21"/>
    </row>
    <row r="27" spans="1:21" ht="13.5" customHeight="1">
      <c r="A27" s="20"/>
      <c r="B27" s="20"/>
      <c r="C27" s="11" t="s">
        <v>28</v>
      </c>
      <c r="D27" s="12">
        <f t="shared" si="15"/>
        <v>53020.712620358077</v>
      </c>
      <c r="E27" s="12">
        <f t="shared" si="0"/>
        <v>2120.828504814323</v>
      </c>
      <c r="F27" s="13">
        <f t="shared" si="7"/>
        <v>17.673570873452693</v>
      </c>
      <c r="G27" s="12">
        <f t="shared" si="1"/>
        <v>55141.5411251724</v>
      </c>
      <c r="H27" s="12">
        <f>G27+$D$3</f>
        <v>55141.5411251724</v>
      </c>
      <c r="I27" s="14">
        <f t="shared" si="2"/>
        <v>26.510356310179041</v>
      </c>
      <c r="J27" s="21"/>
      <c r="L27" s="20"/>
      <c r="M27" s="20"/>
      <c r="N27" s="11" t="s">
        <v>28</v>
      </c>
      <c r="O27" s="12">
        <f t="shared" si="16"/>
        <v>95135.749439704727</v>
      </c>
      <c r="P27" s="12">
        <f t="shared" si="3"/>
        <v>3805.4299775881891</v>
      </c>
      <c r="Q27" s="13">
        <f t="shared" si="9"/>
        <v>31.711916479901575</v>
      </c>
      <c r="R27" s="12">
        <f t="shared" si="4"/>
        <v>98941.179417292922</v>
      </c>
      <c r="S27" s="12">
        <f>R27+$D$3</f>
        <v>98941.179417292922</v>
      </c>
      <c r="T27" s="14">
        <f t="shared" si="14"/>
        <v>47.567874719852362</v>
      </c>
      <c r="U27" s="21"/>
    </row>
    <row r="28" spans="1:21" ht="13.5" customHeight="1">
      <c r="A28" s="20">
        <v>6</v>
      </c>
      <c r="B28" s="20" t="s">
        <v>29</v>
      </c>
      <c r="C28" s="11" t="s">
        <v>30</v>
      </c>
      <c r="D28" s="12">
        <f>H27</f>
        <v>55141.5411251724</v>
      </c>
      <c r="E28" s="12">
        <f t="shared" si="0"/>
        <v>2205.6616450068959</v>
      </c>
      <c r="F28" s="13">
        <f>E28/120</f>
        <v>18.380513708390801</v>
      </c>
      <c r="G28" s="12">
        <f t="shared" si="1"/>
        <v>57347.202770179298</v>
      </c>
      <c r="H28" s="12"/>
      <c r="I28" s="14">
        <f t="shared" si="2"/>
        <v>27.570770562586201</v>
      </c>
      <c r="J28" s="21">
        <f>(G31-D28)/(D28+(5*$D$3))</f>
        <v>0.16985856000000008</v>
      </c>
      <c r="L28" s="20">
        <v>12</v>
      </c>
      <c r="M28" s="20" t="s">
        <v>51</v>
      </c>
      <c r="N28" s="11" t="s">
        <v>30</v>
      </c>
      <c r="O28" s="12">
        <f>S27</f>
        <v>98941.179417292922</v>
      </c>
      <c r="P28" s="12">
        <f t="shared" si="3"/>
        <v>3957.647176691717</v>
      </c>
      <c r="Q28" s="13">
        <f>P28/120</f>
        <v>32.980393139097643</v>
      </c>
      <c r="R28" s="12">
        <f t="shared" si="4"/>
        <v>102898.82659398465</v>
      </c>
      <c r="S28" s="12"/>
      <c r="T28" s="14">
        <f t="shared" si="14"/>
        <v>49.470589708646465</v>
      </c>
      <c r="U28" s="21">
        <f>(R31-O28)/(O28+(5*$D$3))</f>
        <v>0.16985856000000005</v>
      </c>
    </row>
    <row r="29" spans="1:21" ht="13.5" customHeight="1">
      <c r="A29" s="20"/>
      <c r="B29" s="20"/>
      <c r="C29" s="11" t="s">
        <v>31</v>
      </c>
      <c r="D29" s="12">
        <f t="shared" ref="D29:D31" si="17">G28</f>
        <v>57347.202770179298</v>
      </c>
      <c r="E29" s="12">
        <f t="shared" si="0"/>
        <v>2293.8881108071719</v>
      </c>
      <c r="F29" s="13">
        <f t="shared" si="7"/>
        <v>19.115734256726434</v>
      </c>
      <c r="G29" s="12">
        <f t="shared" si="1"/>
        <v>59641.09088098647</v>
      </c>
      <c r="H29" s="11"/>
      <c r="I29" s="14">
        <f t="shared" si="2"/>
        <v>28.673601385089651</v>
      </c>
      <c r="J29" s="21"/>
      <c r="L29" s="20"/>
      <c r="M29" s="20"/>
      <c r="N29" s="11" t="s">
        <v>31</v>
      </c>
      <c r="O29" s="12">
        <f t="shared" ref="O29:O31" si="18">R28</f>
        <v>102898.82659398465</v>
      </c>
      <c r="P29" s="12">
        <f t="shared" si="3"/>
        <v>4115.9530637593862</v>
      </c>
      <c r="Q29" s="13">
        <f t="shared" si="9"/>
        <v>34.29960886466155</v>
      </c>
      <c r="R29" s="12">
        <f t="shared" si="4"/>
        <v>107014.77965774403</v>
      </c>
      <c r="S29" s="11"/>
      <c r="T29" s="14">
        <f t="shared" si="14"/>
        <v>51.449413296992326</v>
      </c>
      <c r="U29" s="21"/>
    </row>
    <row r="30" spans="1:21" ht="13.5" customHeight="1">
      <c r="A30" s="20"/>
      <c r="B30" s="20"/>
      <c r="C30" s="11" t="s">
        <v>32</v>
      </c>
      <c r="D30" s="12">
        <f t="shared" si="17"/>
        <v>59641.09088098647</v>
      </c>
      <c r="E30" s="12">
        <f t="shared" si="0"/>
        <v>2385.6436352394589</v>
      </c>
      <c r="F30" s="13">
        <f t="shared" si="7"/>
        <v>19.880363626995493</v>
      </c>
      <c r="G30" s="12">
        <f t="shared" si="1"/>
        <v>62026.73451622593</v>
      </c>
      <c r="H30" s="11"/>
      <c r="I30" s="14">
        <f t="shared" si="2"/>
        <v>29.820545440493241</v>
      </c>
      <c r="J30" s="21"/>
      <c r="L30" s="20"/>
      <c r="M30" s="20"/>
      <c r="N30" s="11" t="s">
        <v>32</v>
      </c>
      <c r="O30" s="12">
        <f t="shared" si="18"/>
        <v>107014.77965774403</v>
      </c>
      <c r="P30" s="12">
        <f t="shared" si="3"/>
        <v>4280.5911863097617</v>
      </c>
      <c r="Q30" s="13">
        <f t="shared" si="9"/>
        <v>35.671593219248017</v>
      </c>
      <c r="R30" s="12">
        <f t="shared" si="4"/>
        <v>111295.37084405379</v>
      </c>
      <c r="S30" s="11"/>
      <c r="T30" s="14">
        <f t="shared" si="14"/>
        <v>53.507389828872022</v>
      </c>
      <c r="U30" s="21"/>
    </row>
    <row r="31" spans="1:21" ht="15.75" customHeight="1">
      <c r="A31" s="20"/>
      <c r="B31" s="20"/>
      <c r="C31" s="11" t="s">
        <v>33</v>
      </c>
      <c r="D31" s="12">
        <f t="shared" si="17"/>
        <v>62026.73451622593</v>
      </c>
      <c r="E31" s="12">
        <f t="shared" si="0"/>
        <v>2481.0693806490372</v>
      </c>
      <c r="F31" s="13">
        <f t="shared" si="7"/>
        <v>20.675578172075308</v>
      </c>
      <c r="G31" s="12">
        <f t="shared" si="1"/>
        <v>64507.803896874968</v>
      </c>
      <c r="H31" s="15">
        <f>G31</f>
        <v>64507.803896874968</v>
      </c>
      <c r="I31" s="14">
        <f t="shared" si="2"/>
        <v>31.013367258112964</v>
      </c>
      <c r="J31" s="21"/>
      <c r="L31" s="20"/>
      <c r="M31" s="20"/>
      <c r="N31" s="11" t="s">
        <v>33</v>
      </c>
      <c r="O31" s="12">
        <f t="shared" si="18"/>
        <v>111295.37084405379</v>
      </c>
      <c r="P31" s="12">
        <f t="shared" si="3"/>
        <v>4451.8148337621515</v>
      </c>
      <c r="Q31" s="13">
        <f t="shared" si="9"/>
        <v>37.098456948017926</v>
      </c>
      <c r="R31" s="12">
        <f t="shared" si="4"/>
        <v>115747.18567781594</v>
      </c>
      <c r="S31" s="15">
        <f>R31</f>
        <v>115747.18567781594</v>
      </c>
      <c r="T31" s="14">
        <f t="shared" si="14"/>
        <v>55.647685422026889</v>
      </c>
      <c r="U31" s="21"/>
    </row>
    <row r="33" spans="5:19">
      <c r="E33" s="5" t="s">
        <v>43</v>
      </c>
      <c r="F33" s="5"/>
      <c r="G33" s="5">
        <f>D8</f>
        <v>25165.879562950409</v>
      </c>
      <c r="H33" s="22">
        <f>G33+G34</f>
        <v>25165.879562950409</v>
      </c>
      <c r="P33" s="5" t="s">
        <v>43</v>
      </c>
      <c r="Q33" s="5"/>
      <c r="R33" s="5">
        <f>O8</f>
        <v>45155.462727812483</v>
      </c>
      <c r="S33" s="22">
        <f>R33+R34</f>
        <v>45155.462727812483</v>
      </c>
    </row>
    <row r="34" spans="5:19">
      <c r="E34" s="5" t="s">
        <v>44</v>
      </c>
      <c r="F34" s="5"/>
      <c r="G34" s="5">
        <f>(D3*5)</f>
        <v>0</v>
      </c>
      <c r="H34" s="22"/>
      <c r="P34" s="5" t="s">
        <v>44</v>
      </c>
      <c r="Q34" s="5"/>
      <c r="R34" s="5">
        <f>G34</f>
        <v>0</v>
      </c>
      <c r="S34" s="22"/>
    </row>
    <row r="35" spans="5:19" ht="16.5">
      <c r="E35" s="5" t="s">
        <v>45</v>
      </c>
      <c r="F35" s="5"/>
      <c r="G35" s="5">
        <f>H31-H33</f>
        <v>39341.924333924559</v>
      </c>
      <c r="H35" s="8">
        <f>G35/H33</f>
        <v>1.5633041648917505</v>
      </c>
      <c r="P35" s="5" t="s">
        <v>45</v>
      </c>
      <c r="Q35" s="5"/>
      <c r="R35" s="5">
        <f>S31-S33</f>
        <v>70591.722950003459</v>
      </c>
      <c r="S35" s="8">
        <f>R35/S33</f>
        <v>1.5633041648917505</v>
      </c>
    </row>
    <row r="36" spans="5:19">
      <c r="E36" s="5" t="s">
        <v>41</v>
      </c>
      <c r="F36" s="5"/>
      <c r="G36" s="5">
        <f>SUM(I8:I31)</f>
        <v>491.77405417405686</v>
      </c>
      <c r="H36" s="22">
        <f>G36+G37</f>
        <v>19844.115223236546</v>
      </c>
      <c r="P36" s="5" t="s">
        <v>41</v>
      </c>
      <c r="Q36" s="5"/>
      <c r="R36" s="5">
        <f>SUM(T8:T31)</f>
        <v>882.39653687504313</v>
      </c>
      <c r="S36" s="22">
        <f>R36+R37</f>
        <v>35606.552240219826</v>
      </c>
    </row>
    <row r="37" spans="5:19">
      <c r="E37" s="5" t="s">
        <v>46</v>
      </c>
      <c r="F37" s="5"/>
      <c r="G37" s="5">
        <f>H31*30%</f>
        <v>19352.341169062489</v>
      </c>
      <c r="H37" s="22"/>
      <c r="P37" s="5" t="s">
        <v>46</v>
      </c>
      <c r="Q37" s="5"/>
      <c r="R37" s="5">
        <f>S31*30%</f>
        <v>34724.155703344783</v>
      </c>
      <c r="S37" s="22"/>
    </row>
    <row r="38" spans="5:19">
      <c r="E38" s="5" t="s">
        <v>47</v>
      </c>
      <c r="F38" s="5"/>
      <c r="G38" s="16">
        <f>H31-G37</f>
        <v>45155.462727812483</v>
      </c>
      <c r="H38" s="5"/>
      <c r="P38" s="5" t="s">
        <v>47</v>
      </c>
      <c r="Q38" s="5"/>
      <c r="R38" s="16">
        <f>S31-R37</f>
        <v>81023.029974471166</v>
      </c>
      <c r="S38" s="5"/>
    </row>
    <row r="40" spans="5:19">
      <c r="J40" s="1" t="s">
        <v>58</v>
      </c>
      <c r="K40" s="18">
        <f>G37+R37</f>
        <v>54076.496872407268</v>
      </c>
      <c r="L40" s="19"/>
      <c r="M40" s="19"/>
      <c r="N40" s="19"/>
      <c r="O40" s="19"/>
    </row>
    <row r="41" spans="5:19">
      <c r="K41" s="19"/>
      <c r="L41" s="19"/>
      <c r="M41" s="19"/>
      <c r="N41" s="19"/>
      <c r="O41" s="19"/>
    </row>
    <row r="42" spans="5:19">
      <c r="J42" s="1" t="s">
        <v>41</v>
      </c>
      <c r="K42" s="18">
        <f>G36+R36</f>
        <v>1374.1705910491</v>
      </c>
      <c r="L42" s="19"/>
      <c r="M42" s="19"/>
      <c r="N42" s="19"/>
      <c r="O42" s="19"/>
    </row>
    <row r="43" spans="5:19">
      <c r="K43" s="19"/>
      <c r="L43" s="19"/>
      <c r="M43" s="19"/>
      <c r="N43" s="19"/>
      <c r="O43" s="19"/>
    </row>
  </sheetData>
  <mergeCells count="42">
    <mergeCell ref="U12:U15"/>
    <mergeCell ref="A8:A11"/>
    <mergeCell ref="B8:B11"/>
    <mergeCell ref="J8:J11"/>
    <mergeCell ref="L8:L11"/>
    <mergeCell ref="M8:M11"/>
    <mergeCell ref="U8:U11"/>
    <mergeCell ref="A12:A15"/>
    <mergeCell ref="B12:B15"/>
    <mergeCell ref="J12:J15"/>
    <mergeCell ref="L12:L15"/>
    <mergeCell ref="M12:M15"/>
    <mergeCell ref="U20:U23"/>
    <mergeCell ref="A16:A19"/>
    <mergeCell ref="B16:B19"/>
    <mergeCell ref="J16:J19"/>
    <mergeCell ref="L16:L19"/>
    <mergeCell ref="M16:M19"/>
    <mergeCell ref="U16:U19"/>
    <mergeCell ref="A20:A23"/>
    <mergeCell ref="B20:B23"/>
    <mergeCell ref="J20:J23"/>
    <mergeCell ref="L20:L23"/>
    <mergeCell ref="M20:M23"/>
    <mergeCell ref="U28:U31"/>
    <mergeCell ref="A24:A27"/>
    <mergeCell ref="B24:B27"/>
    <mergeCell ref="J24:J27"/>
    <mergeCell ref="L24:L27"/>
    <mergeCell ref="M24:M27"/>
    <mergeCell ref="U24:U27"/>
    <mergeCell ref="A28:A31"/>
    <mergeCell ref="B28:B31"/>
    <mergeCell ref="J28:J31"/>
    <mergeCell ref="L28:L31"/>
    <mergeCell ref="M28:M31"/>
    <mergeCell ref="S33:S34"/>
    <mergeCell ref="H36:H37"/>
    <mergeCell ref="S36:S37"/>
    <mergeCell ref="K40:O41"/>
    <mergeCell ref="K42:O43"/>
    <mergeCell ref="H33:H3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C2" sqref="C2"/>
    </sheetView>
  </sheetViews>
  <sheetFormatPr defaultRowHeight="13.5"/>
  <cols>
    <col min="1" max="1" width="3.28515625" style="1" customWidth="1"/>
    <col min="2" max="2" width="9.28515625" style="1" customWidth="1"/>
    <col min="3" max="3" width="4" style="1" customWidth="1"/>
    <col min="4" max="4" width="10.42578125" style="1" customWidth="1"/>
    <col min="5" max="5" width="10.28515625" style="1" customWidth="1"/>
    <col min="6" max="6" width="7.140625" style="1" customWidth="1"/>
    <col min="7" max="7" width="10" style="1" customWidth="1"/>
    <col min="8" max="8" width="11.5703125" style="1" customWidth="1"/>
    <col min="9" max="9" width="9.140625" style="9"/>
    <col min="10" max="10" width="9.140625" style="1"/>
    <col min="11" max="11" width="4" style="1" customWidth="1"/>
    <col min="12" max="12" width="3.28515625" style="1" customWidth="1"/>
    <col min="13" max="13" width="9.28515625" style="1" customWidth="1"/>
    <col min="14" max="14" width="4" style="1" customWidth="1"/>
    <col min="15" max="15" width="10.42578125" style="1" customWidth="1"/>
    <col min="16" max="16" width="10.28515625" style="1" customWidth="1"/>
    <col min="17" max="17" width="7.140625" style="1" customWidth="1"/>
    <col min="18" max="18" width="10" style="1" customWidth="1"/>
    <col min="19" max="19" width="9.85546875" style="1" customWidth="1"/>
    <col min="20" max="20" width="9.140625" style="9"/>
    <col min="21" max="16384" width="9.140625" style="1"/>
  </cols>
  <sheetData>
    <row r="1" spans="1:21">
      <c r="C1" s="1" t="s">
        <v>34</v>
      </c>
    </row>
    <row r="2" spans="1:21">
      <c r="B2" s="1" t="s">
        <v>35</v>
      </c>
    </row>
    <row r="3" spans="1:21">
      <c r="B3" s="1" t="s">
        <v>39</v>
      </c>
      <c r="C3" s="2">
        <v>0</v>
      </c>
      <c r="D3" s="6">
        <f>C3*C2</f>
        <v>0</v>
      </c>
      <c r="N3" s="2"/>
      <c r="O3" s="6"/>
    </row>
    <row r="4" spans="1:21">
      <c r="B4" s="1" t="s">
        <v>2</v>
      </c>
      <c r="C4" s="3">
        <v>30</v>
      </c>
      <c r="D4" s="7" t="s">
        <v>38</v>
      </c>
      <c r="N4" s="3"/>
      <c r="O4" s="7"/>
    </row>
    <row r="5" spans="1:21">
      <c r="B5" s="1" t="s">
        <v>37</v>
      </c>
      <c r="C5" s="4">
        <v>0.01</v>
      </c>
      <c r="D5" s="7" t="s">
        <v>42</v>
      </c>
      <c r="N5" s="4"/>
      <c r="O5" s="7"/>
    </row>
    <row r="7" spans="1:21">
      <c r="A7" s="10" t="s">
        <v>50</v>
      </c>
      <c r="B7" s="10" t="s">
        <v>49</v>
      </c>
      <c r="C7" s="10" t="s">
        <v>40</v>
      </c>
      <c r="D7" s="10" t="s">
        <v>0</v>
      </c>
      <c r="E7" s="10" t="s">
        <v>1</v>
      </c>
      <c r="F7" s="10" t="s">
        <v>48</v>
      </c>
      <c r="G7" s="10" t="s">
        <v>3</v>
      </c>
      <c r="H7" s="10" t="s">
        <v>36</v>
      </c>
      <c r="I7" s="10" t="s">
        <v>41</v>
      </c>
      <c r="J7" s="10" t="s">
        <v>52</v>
      </c>
      <c r="L7" s="10" t="s">
        <v>50</v>
      </c>
      <c r="M7" s="10" t="s">
        <v>49</v>
      </c>
      <c r="N7" s="10" t="s">
        <v>40</v>
      </c>
      <c r="O7" s="10" t="s">
        <v>0</v>
      </c>
      <c r="P7" s="10" t="s">
        <v>1</v>
      </c>
      <c r="Q7" s="10" t="s">
        <v>48</v>
      </c>
      <c r="R7" s="10" t="s">
        <v>3</v>
      </c>
      <c r="S7" s="10" t="s">
        <v>36</v>
      </c>
      <c r="T7" s="10" t="s">
        <v>41</v>
      </c>
      <c r="U7" s="10" t="s">
        <v>52</v>
      </c>
    </row>
    <row r="8" spans="1:21" ht="13.5" customHeight="1">
      <c r="A8" s="20">
        <v>1</v>
      </c>
      <c r="B8" s="20" t="s">
        <v>4</v>
      </c>
      <c r="C8" s="11" t="s">
        <v>5</v>
      </c>
      <c r="D8" s="12">
        <f>'Tahun 3'!R38</f>
        <v>81023.029974471166</v>
      </c>
      <c r="E8" s="12">
        <f>(4*$C$5*D8)</f>
        <v>3240.9211989788469</v>
      </c>
      <c r="F8" s="13">
        <f>E8/120</f>
        <v>27.007676658157056</v>
      </c>
      <c r="G8" s="12">
        <f>D8+E8</f>
        <v>84263.951173450012</v>
      </c>
      <c r="H8" s="11"/>
      <c r="I8" s="14">
        <f>F8*1.5</f>
        <v>40.511514987235586</v>
      </c>
      <c r="J8" s="21">
        <f>(G11-D8)/D8</f>
        <v>0.16985855999999999</v>
      </c>
      <c r="L8" s="20">
        <v>7</v>
      </c>
      <c r="M8" s="20" t="s">
        <v>53</v>
      </c>
      <c r="N8" s="11" t="s">
        <v>5</v>
      </c>
      <c r="O8" s="12">
        <f>G38</f>
        <v>145380.6691299977</v>
      </c>
      <c r="P8" s="12">
        <f>(4*$C$5*O8)</f>
        <v>5815.2267651999082</v>
      </c>
      <c r="Q8" s="13">
        <f>P8/120</f>
        <v>48.460223043332569</v>
      </c>
      <c r="R8" s="12">
        <f>O8+P8</f>
        <v>151195.89589519761</v>
      </c>
      <c r="S8" s="11"/>
      <c r="T8" s="14">
        <f>Q8*1.5</f>
        <v>72.690334564998849</v>
      </c>
      <c r="U8" s="21">
        <f>(R11-O8)/O8</f>
        <v>0.16985856000000002</v>
      </c>
    </row>
    <row r="9" spans="1:21" ht="13.5" customHeight="1">
      <c r="A9" s="20"/>
      <c r="B9" s="20"/>
      <c r="C9" s="11" t="s">
        <v>6</v>
      </c>
      <c r="D9" s="12">
        <f>G8</f>
        <v>84263.951173450012</v>
      </c>
      <c r="E9" s="12">
        <f t="shared" ref="E9:E31" si="0">(4*$C$5*D9)</f>
        <v>3370.5580469380006</v>
      </c>
      <c r="F9" s="13">
        <f>E9/120</f>
        <v>28.08798372448334</v>
      </c>
      <c r="G9" s="12">
        <f t="shared" ref="G9:G31" si="1">D9+E9</f>
        <v>87634.509220388019</v>
      </c>
      <c r="H9" s="11"/>
      <c r="I9" s="14">
        <f t="shared" ref="I9:I31" si="2">F9*1.5</f>
        <v>42.131975586725012</v>
      </c>
      <c r="J9" s="21"/>
      <c r="L9" s="20"/>
      <c r="M9" s="20"/>
      <c r="N9" s="11" t="s">
        <v>6</v>
      </c>
      <c r="O9" s="12">
        <f>R8</f>
        <v>151195.89589519761</v>
      </c>
      <c r="P9" s="12">
        <f t="shared" ref="P9:P31" si="3">(4*$C$5*O9)</f>
        <v>6047.8358358079049</v>
      </c>
      <c r="Q9" s="13">
        <f>P9/120</f>
        <v>50.398631965065874</v>
      </c>
      <c r="R9" s="12">
        <f t="shared" ref="R9:R31" si="4">O9+P9</f>
        <v>157243.73173100551</v>
      </c>
      <c r="S9" s="11"/>
      <c r="T9" s="14">
        <f t="shared" ref="T9:T19" si="5">Q9*1.5</f>
        <v>75.597947947598811</v>
      </c>
      <c r="U9" s="21"/>
    </row>
    <row r="10" spans="1:21" ht="13.5" customHeight="1">
      <c r="A10" s="20"/>
      <c r="B10" s="20"/>
      <c r="C10" s="11" t="s">
        <v>7</v>
      </c>
      <c r="D10" s="12">
        <f>G9</f>
        <v>87634.509220388019</v>
      </c>
      <c r="E10" s="12">
        <f t="shared" si="0"/>
        <v>3505.3803688155208</v>
      </c>
      <c r="F10" s="13">
        <f>E10/120</f>
        <v>29.211503073462673</v>
      </c>
      <c r="G10" s="12">
        <f t="shared" si="1"/>
        <v>91139.889589203536</v>
      </c>
      <c r="H10" s="11"/>
      <c r="I10" s="14">
        <f t="shared" si="2"/>
        <v>43.817254610194013</v>
      </c>
      <c r="J10" s="21"/>
      <c r="L10" s="20"/>
      <c r="M10" s="20"/>
      <c r="N10" s="11" t="s">
        <v>7</v>
      </c>
      <c r="O10" s="12">
        <f>R9</f>
        <v>157243.73173100551</v>
      </c>
      <c r="P10" s="12">
        <f t="shared" si="3"/>
        <v>6289.7492692402202</v>
      </c>
      <c r="Q10" s="13">
        <f>P10/120</f>
        <v>52.414577243668504</v>
      </c>
      <c r="R10" s="12">
        <f t="shared" si="4"/>
        <v>163533.48100024572</v>
      </c>
      <c r="S10" s="11"/>
      <c r="T10" s="14">
        <f t="shared" si="5"/>
        <v>78.621865865502755</v>
      </c>
      <c r="U10" s="21"/>
    </row>
    <row r="11" spans="1:21" ht="13.5" customHeight="1">
      <c r="A11" s="20"/>
      <c r="B11" s="20"/>
      <c r="C11" s="11" t="s">
        <v>8</v>
      </c>
      <c r="D11" s="12">
        <f>G10</f>
        <v>91139.889589203536</v>
      </c>
      <c r="E11" s="12">
        <f t="shared" si="0"/>
        <v>3645.5955835681416</v>
      </c>
      <c r="F11" s="13">
        <f>E11/120</f>
        <v>30.379963196401182</v>
      </c>
      <c r="G11" s="12">
        <f t="shared" si="1"/>
        <v>94785.485172771674</v>
      </c>
      <c r="H11" s="12">
        <f>G11+$D$3</f>
        <v>94785.485172771674</v>
      </c>
      <c r="I11" s="14">
        <f t="shared" si="2"/>
        <v>45.569944794601774</v>
      </c>
      <c r="J11" s="21"/>
      <c r="L11" s="20"/>
      <c r="M11" s="20"/>
      <c r="N11" s="11" t="s">
        <v>8</v>
      </c>
      <c r="O11" s="12">
        <f>R10</f>
        <v>163533.48100024572</v>
      </c>
      <c r="P11" s="12">
        <f t="shared" si="3"/>
        <v>6541.3392400098292</v>
      </c>
      <c r="Q11" s="13">
        <f>P11/120</f>
        <v>54.511160333415241</v>
      </c>
      <c r="R11" s="12">
        <f t="shared" si="4"/>
        <v>170074.82024025556</v>
      </c>
      <c r="S11" s="12">
        <f>R11+$D$3</f>
        <v>170074.82024025556</v>
      </c>
      <c r="T11" s="14">
        <f t="shared" si="5"/>
        <v>81.766740500122864</v>
      </c>
      <c r="U11" s="21"/>
    </row>
    <row r="12" spans="1:21" ht="13.5" customHeight="1">
      <c r="A12" s="20">
        <v>2</v>
      </c>
      <c r="B12" s="20" t="s">
        <v>9</v>
      </c>
      <c r="C12" s="11" t="s">
        <v>10</v>
      </c>
      <c r="D12" s="12">
        <f>H11</f>
        <v>94785.485172771674</v>
      </c>
      <c r="E12" s="12">
        <f t="shared" si="0"/>
        <v>3791.4194069108671</v>
      </c>
      <c r="F12" s="13">
        <f>E12/120</f>
        <v>31.595161724257228</v>
      </c>
      <c r="G12" s="12">
        <f t="shared" si="1"/>
        <v>98576.904579682538</v>
      </c>
      <c r="H12" s="12"/>
      <c r="I12" s="14">
        <f t="shared" si="2"/>
        <v>47.392742586385843</v>
      </c>
      <c r="J12" s="21">
        <f>(G15-D12)/(D12+(1*$D$3))</f>
        <v>0.16985855999999991</v>
      </c>
      <c r="L12" s="20">
        <v>8</v>
      </c>
      <c r="M12" s="20" t="s">
        <v>54</v>
      </c>
      <c r="N12" s="11" t="s">
        <v>10</v>
      </c>
      <c r="O12" s="12">
        <f>S11</f>
        <v>170074.82024025556</v>
      </c>
      <c r="P12" s="12">
        <f t="shared" si="3"/>
        <v>6802.992809610223</v>
      </c>
      <c r="Q12" s="13">
        <f>P12/120</f>
        <v>56.691606746751859</v>
      </c>
      <c r="R12" s="12">
        <f t="shared" si="4"/>
        <v>176877.81304986577</v>
      </c>
      <c r="S12" s="12"/>
      <c r="T12" s="14">
        <f t="shared" si="5"/>
        <v>85.037410120127788</v>
      </c>
      <c r="U12" s="21">
        <f>(R15-O12)/(O12+(1*$D$3))</f>
        <v>0.16985855999999994</v>
      </c>
    </row>
    <row r="13" spans="1:21" ht="13.5" customHeight="1">
      <c r="A13" s="20"/>
      <c r="B13" s="20"/>
      <c r="C13" s="11" t="s">
        <v>11</v>
      </c>
      <c r="D13" s="12">
        <f t="shared" ref="D13:D15" si="6">G12</f>
        <v>98576.904579682538</v>
      </c>
      <c r="E13" s="12">
        <f t="shared" si="0"/>
        <v>3943.0761831873015</v>
      </c>
      <c r="F13" s="13">
        <f t="shared" ref="F13:F31" si="7">E13/120</f>
        <v>32.858968193227511</v>
      </c>
      <c r="G13" s="12">
        <f t="shared" si="1"/>
        <v>102519.98076286983</v>
      </c>
      <c r="H13" s="11"/>
      <c r="I13" s="14">
        <f t="shared" si="2"/>
        <v>49.288452289841267</v>
      </c>
      <c r="J13" s="21"/>
      <c r="L13" s="20"/>
      <c r="M13" s="20"/>
      <c r="N13" s="11" t="s">
        <v>11</v>
      </c>
      <c r="O13" s="12">
        <f t="shared" ref="O13:O15" si="8">R12</f>
        <v>176877.81304986577</v>
      </c>
      <c r="P13" s="12">
        <f t="shared" si="3"/>
        <v>7075.1125219946307</v>
      </c>
      <c r="Q13" s="13">
        <f t="shared" ref="Q13:Q31" si="9">P13/120</f>
        <v>58.959271016621919</v>
      </c>
      <c r="R13" s="12">
        <f t="shared" si="4"/>
        <v>183952.9255718604</v>
      </c>
      <c r="S13" s="11"/>
      <c r="T13" s="14">
        <f t="shared" si="5"/>
        <v>88.438906524932875</v>
      </c>
      <c r="U13" s="21"/>
    </row>
    <row r="14" spans="1:21" ht="13.5" customHeight="1">
      <c r="A14" s="20"/>
      <c r="B14" s="20"/>
      <c r="C14" s="11" t="s">
        <v>12</v>
      </c>
      <c r="D14" s="12">
        <f t="shared" si="6"/>
        <v>102519.98076286983</v>
      </c>
      <c r="E14" s="12">
        <f t="shared" si="0"/>
        <v>4100.7992305147936</v>
      </c>
      <c r="F14" s="13">
        <f t="shared" si="7"/>
        <v>34.173326920956612</v>
      </c>
      <c r="G14" s="12">
        <f t="shared" si="1"/>
        <v>106620.77999338463</v>
      </c>
      <c r="H14" s="11"/>
      <c r="I14" s="14">
        <f t="shared" si="2"/>
        <v>51.259990381434918</v>
      </c>
      <c r="J14" s="21"/>
      <c r="L14" s="20"/>
      <c r="M14" s="20"/>
      <c r="N14" s="11" t="s">
        <v>12</v>
      </c>
      <c r="O14" s="12">
        <f t="shared" si="8"/>
        <v>183952.9255718604</v>
      </c>
      <c r="P14" s="12">
        <f t="shared" si="3"/>
        <v>7358.1170228744159</v>
      </c>
      <c r="Q14" s="13">
        <f t="shared" si="9"/>
        <v>61.317641857286802</v>
      </c>
      <c r="R14" s="12">
        <f t="shared" si="4"/>
        <v>191311.04259473481</v>
      </c>
      <c r="S14" s="11"/>
      <c r="T14" s="14">
        <f t="shared" si="5"/>
        <v>91.97646278593021</v>
      </c>
      <c r="U14" s="21"/>
    </row>
    <row r="15" spans="1:21" ht="13.5" customHeight="1">
      <c r="A15" s="20"/>
      <c r="B15" s="20"/>
      <c r="C15" s="11" t="s">
        <v>13</v>
      </c>
      <c r="D15" s="12">
        <f t="shared" si="6"/>
        <v>106620.77999338463</v>
      </c>
      <c r="E15" s="12">
        <f t="shared" si="0"/>
        <v>4264.8311997353849</v>
      </c>
      <c r="F15" s="13">
        <f t="shared" si="7"/>
        <v>35.540259997794877</v>
      </c>
      <c r="G15" s="12">
        <f t="shared" si="1"/>
        <v>110885.61119312001</v>
      </c>
      <c r="H15" s="12">
        <f>G15+$D$3</f>
        <v>110885.61119312001</v>
      </c>
      <c r="I15" s="14">
        <f t="shared" si="2"/>
        <v>53.310389996692315</v>
      </c>
      <c r="J15" s="21"/>
      <c r="L15" s="20"/>
      <c r="M15" s="20"/>
      <c r="N15" s="11" t="s">
        <v>13</v>
      </c>
      <c r="O15" s="12">
        <f t="shared" si="8"/>
        <v>191311.04259473481</v>
      </c>
      <c r="P15" s="12">
        <f t="shared" si="3"/>
        <v>7652.4417037893927</v>
      </c>
      <c r="Q15" s="13">
        <f t="shared" si="9"/>
        <v>63.770347531578274</v>
      </c>
      <c r="R15" s="12">
        <f t="shared" si="4"/>
        <v>198963.48429852421</v>
      </c>
      <c r="S15" s="12">
        <f>R15+$D$3</f>
        <v>198963.48429852421</v>
      </c>
      <c r="T15" s="14">
        <f t="shared" si="5"/>
        <v>95.655521297367414</v>
      </c>
      <c r="U15" s="21"/>
    </row>
    <row r="16" spans="1:21" ht="13.5" customHeight="1">
      <c r="A16" s="20">
        <v>3</v>
      </c>
      <c r="B16" s="20" t="s">
        <v>14</v>
      </c>
      <c r="C16" s="11" t="s">
        <v>15</v>
      </c>
      <c r="D16" s="12">
        <f>H15</f>
        <v>110885.61119312001</v>
      </c>
      <c r="E16" s="12">
        <f t="shared" si="0"/>
        <v>4435.4244477248003</v>
      </c>
      <c r="F16" s="13">
        <f>E16/120</f>
        <v>36.961870397706669</v>
      </c>
      <c r="G16" s="12">
        <f t="shared" si="1"/>
        <v>115321.03564084481</v>
      </c>
      <c r="H16" s="12"/>
      <c r="I16" s="14">
        <f t="shared" si="2"/>
        <v>55.442805596560007</v>
      </c>
      <c r="J16" s="21">
        <f>(G19-D16)/(D16+(2*$D$3))</f>
        <v>0.1698585599999998</v>
      </c>
      <c r="L16" s="20">
        <v>9</v>
      </c>
      <c r="M16" s="20" t="s">
        <v>55</v>
      </c>
      <c r="N16" s="11" t="s">
        <v>15</v>
      </c>
      <c r="O16" s="12">
        <f>S15</f>
        <v>198963.48429852421</v>
      </c>
      <c r="P16" s="12">
        <f t="shared" si="3"/>
        <v>7958.5393719409685</v>
      </c>
      <c r="Q16" s="13">
        <f>P16/120</f>
        <v>66.321161432841407</v>
      </c>
      <c r="R16" s="12">
        <f t="shared" si="4"/>
        <v>206922.02367046519</v>
      </c>
      <c r="S16" s="12"/>
      <c r="T16" s="14">
        <f t="shared" si="5"/>
        <v>99.481742149262118</v>
      </c>
      <c r="U16" s="21">
        <f>(R19-O16)/(O16+(2*$D$3))</f>
        <v>0.16985855999999985</v>
      </c>
    </row>
    <row r="17" spans="1:21" ht="13.5" customHeight="1">
      <c r="A17" s="20"/>
      <c r="B17" s="20"/>
      <c r="C17" s="11" t="s">
        <v>16</v>
      </c>
      <c r="D17" s="12">
        <f t="shared" ref="D17:D19" si="10">G16</f>
        <v>115321.03564084481</v>
      </c>
      <c r="E17" s="12">
        <f t="shared" si="0"/>
        <v>4612.8414256337928</v>
      </c>
      <c r="F17" s="13">
        <f t="shared" si="7"/>
        <v>38.44034521361494</v>
      </c>
      <c r="G17" s="12">
        <f t="shared" si="1"/>
        <v>119933.8770664786</v>
      </c>
      <c r="H17" s="11"/>
      <c r="I17" s="14">
        <f t="shared" si="2"/>
        <v>57.660517820422413</v>
      </c>
      <c r="J17" s="21"/>
      <c r="L17" s="20"/>
      <c r="M17" s="20"/>
      <c r="N17" s="11" t="s">
        <v>16</v>
      </c>
      <c r="O17" s="12">
        <f t="shared" ref="O17:O19" si="11">R16</f>
        <v>206922.02367046519</v>
      </c>
      <c r="P17" s="12">
        <f t="shared" si="3"/>
        <v>8276.8809468186082</v>
      </c>
      <c r="Q17" s="13">
        <f t="shared" si="9"/>
        <v>68.974007890155065</v>
      </c>
      <c r="R17" s="12">
        <f t="shared" si="4"/>
        <v>215198.90461728378</v>
      </c>
      <c r="S17" s="11"/>
      <c r="T17" s="14">
        <f t="shared" si="5"/>
        <v>103.4610118352326</v>
      </c>
      <c r="U17" s="21"/>
    </row>
    <row r="18" spans="1:21" ht="13.5" customHeight="1">
      <c r="A18" s="20"/>
      <c r="B18" s="20"/>
      <c r="C18" s="11" t="s">
        <v>17</v>
      </c>
      <c r="D18" s="12">
        <f t="shared" si="10"/>
        <v>119933.8770664786</v>
      </c>
      <c r="E18" s="12">
        <f t="shared" si="0"/>
        <v>4797.3550826591445</v>
      </c>
      <c r="F18" s="13">
        <f t="shared" si="7"/>
        <v>39.977959022159538</v>
      </c>
      <c r="G18" s="12">
        <f t="shared" si="1"/>
        <v>124731.23214913774</v>
      </c>
      <c r="H18" s="11"/>
      <c r="I18" s="14">
        <f t="shared" si="2"/>
        <v>59.966938533239308</v>
      </c>
      <c r="J18" s="21"/>
      <c r="L18" s="20"/>
      <c r="M18" s="20"/>
      <c r="N18" s="11" t="s">
        <v>17</v>
      </c>
      <c r="O18" s="12">
        <f t="shared" si="11"/>
        <v>215198.90461728378</v>
      </c>
      <c r="P18" s="12">
        <f t="shared" si="3"/>
        <v>8607.9561846913512</v>
      </c>
      <c r="Q18" s="13">
        <f t="shared" si="9"/>
        <v>71.732968205761253</v>
      </c>
      <c r="R18" s="12">
        <f t="shared" si="4"/>
        <v>223806.86080197513</v>
      </c>
      <c r="S18" s="11"/>
      <c r="T18" s="14">
        <f t="shared" si="5"/>
        <v>107.59945230864187</v>
      </c>
      <c r="U18" s="21"/>
    </row>
    <row r="19" spans="1:21" ht="13.5" customHeight="1">
      <c r="A19" s="20"/>
      <c r="B19" s="20"/>
      <c r="C19" s="11" t="s">
        <v>18</v>
      </c>
      <c r="D19" s="12">
        <f t="shared" si="10"/>
        <v>124731.23214913774</v>
      </c>
      <c r="E19" s="12">
        <f t="shared" si="0"/>
        <v>4989.2492859655094</v>
      </c>
      <c r="F19" s="13">
        <f t="shared" si="7"/>
        <v>41.577077383045911</v>
      </c>
      <c r="G19" s="12">
        <f t="shared" si="1"/>
        <v>129720.48143510324</v>
      </c>
      <c r="H19" s="12">
        <f>G19+$D$3</f>
        <v>129720.48143510324</v>
      </c>
      <c r="I19" s="14">
        <f t="shared" si="2"/>
        <v>62.365616074568862</v>
      </c>
      <c r="J19" s="21"/>
      <c r="L19" s="20"/>
      <c r="M19" s="20"/>
      <c r="N19" s="11" t="s">
        <v>18</v>
      </c>
      <c r="O19" s="12">
        <f t="shared" si="11"/>
        <v>223806.86080197513</v>
      </c>
      <c r="P19" s="12">
        <f t="shared" si="3"/>
        <v>8952.2744320790061</v>
      </c>
      <c r="Q19" s="13">
        <f t="shared" si="9"/>
        <v>74.602286933991721</v>
      </c>
      <c r="R19" s="12">
        <f t="shared" si="4"/>
        <v>232759.13523405412</v>
      </c>
      <c r="S19" s="12">
        <f>R19+$D$3</f>
        <v>232759.13523405412</v>
      </c>
      <c r="T19" s="14">
        <f t="shared" si="5"/>
        <v>111.90343040098759</v>
      </c>
      <c r="U19" s="21"/>
    </row>
    <row r="20" spans="1:21" ht="13.5" customHeight="1">
      <c r="A20" s="20">
        <v>4</v>
      </c>
      <c r="B20" s="20" t="s">
        <v>19</v>
      </c>
      <c r="C20" s="11" t="s">
        <v>20</v>
      </c>
      <c r="D20" s="12">
        <f>H19</f>
        <v>129720.48143510324</v>
      </c>
      <c r="E20" s="12">
        <f t="shared" si="0"/>
        <v>5188.8192574041295</v>
      </c>
      <c r="F20" s="13">
        <f>E20/120</f>
        <v>43.240160478367748</v>
      </c>
      <c r="G20" s="12">
        <f t="shared" si="1"/>
        <v>134909.30069250736</v>
      </c>
      <c r="H20" s="12"/>
      <c r="I20" s="14">
        <f>F20*1.5</f>
        <v>64.860240717551619</v>
      </c>
      <c r="J20" s="21">
        <f>(G23-D20)/(D20+(3*$D$3))</f>
        <v>0.16985856000000002</v>
      </c>
      <c r="L20" s="20">
        <v>10</v>
      </c>
      <c r="M20" s="20" t="s">
        <v>56</v>
      </c>
      <c r="N20" s="11" t="s">
        <v>20</v>
      </c>
      <c r="O20" s="12">
        <f>S19</f>
        <v>232759.13523405412</v>
      </c>
      <c r="P20" s="12">
        <f t="shared" si="3"/>
        <v>9310.3654093621644</v>
      </c>
      <c r="Q20" s="13">
        <f>P20/120</f>
        <v>77.586378411351376</v>
      </c>
      <c r="R20" s="12">
        <f t="shared" si="4"/>
        <v>242069.50064341628</v>
      </c>
      <c r="S20" s="12"/>
      <c r="T20" s="14">
        <f>Q20*1.5</f>
        <v>116.37956761702706</v>
      </c>
      <c r="U20" s="21">
        <f>(R23-O20)/(O20+(3*$D$3))</f>
        <v>0.16985856000000002</v>
      </c>
    </row>
    <row r="21" spans="1:21" ht="13.5" customHeight="1">
      <c r="A21" s="20"/>
      <c r="B21" s="20"/>
      <c r="C21" s="11" t="s">
        <v>21</v>
      </c>
      <c r="D21" s="12">
        <f t="shared" ref="D21:D23" si="12">G20</f>
        <v>134909.30069250736</v>
      </c>
      <c r="E21" s="12">
        <f t="shared" si="0"/>
        <v>5396.372027700294</v>
      </c>
      <c r="F21" s="13">
        <f t="shared" si="7"/>
        <v>44.969766897502453</v>
      </c>
      <c r="G21" s="12">
        <f t="shared" si="1"/>
        <v>140305.67272020766</v>
      </c>
      <c r="H21" s="11"/>
      <c r="I21" s="14">
        <f t="shared" si="2"/>
        <v>67.454650346253686</v>
      </c>
      <c r="J21" s="21"/>
      <c r="L21" s="20"/>
      <c r="M21" s="20"/>
      <c r="N21" s="11" t="s">
        <v>21</v>
      </c>
      <c r="O21" s="12">
        <f t="shared" ref="O21:O23" si="13">R20</f>
        <v>242069.50064341628</v>
      </c>
      <c r="P21" s="12">
        <f t="shared" si="3"/>
        <v>9682.7800257366507</v>
      </c>
      <c r="Q21" s="13">
        <f t="shared" si="9"/>
        <v>80.689833547805421</v>
      </c>
      <c r="R21" s="12">
        <f t="shared" si="4"/>
        <v>251752.28066915294</v>
      </c>
      <c r="S21" s="11"/>
      <c r="T21" s="14">
        <f t="shared" ref="T21:T31" si="14">Q21*1.5</f>
        <v>121.03475032170813</v>
      </c>
      <c r="U21" s="21"/>
    </row>
    <row r="22" spans="1:21" ht="13.5" customHeight="1">
      <c r="A22" s="20"/>
      <c r="B22" s="20"/>
      <c r="C22" s="11" t="s">
        <v>22</v>
      </c>
      <c r="D22" s="12">
        <f t="shared" si="12"/>
        <v>140305.67272020766</v>
      </c>
      <c r="E22" s="12">
        <f t="shared" si="0"/>
        <v>5612.2269088083067</v>
      </c>
      <c r="F22" s="13">
        <f t="shared" si="7"/>
        <v>46.768557573402553</v>
      </c>
      <c r="G22" s="12">
        <f t="shared" si="1"/>
        <v>145917.89962901597</v>
      </c>
      <c r="H22" s="11"/>
      <c r="I22" s="14">
        <f t="shared" si="2"/>
        <v>70.152836360103834</v>
      </c>
      <c r="J22" s="21"/>
      <c r="L22" s="20"/>
      <c r="M22" s="20"/>
      <c r="N22" s="11" t="s">
        <v>22</v>
      </c>
      <c r="O22" s="12">
        <f t="shared" si="13"/>
        <v>251752.28066915294</v>
      </c>
      <c r="P22" s="12">
        <f t="shared" si="3"/>
        <v>10070.091226766117</v>
      </c>
      <c r="Q22" s="13">
        <f t="shared" si="9"/>
        <v>83.917426889717646</v>
      </c>
      <c r="R22" s="12">
        <f t="shared" si="4"/>
        <v>261822.37189591906</v>
      </c>
      <c r="S22" s="11"/>
      <c r="T22" s="14">
        <f t="shared" si="14"/>
        <v>125.87614033457646</v>
      </c>
      <c r="U22" s="21"/>
    </row>
    <row r="23" spans="1:21" ht="13.5" customHeight="1">
      <c r="A23" s="20"/>
      <c r="B23" s="20"/>
      <c r="C23" s="11" t="s">
        <v>23</v>
      </c>
      <c r="D23" s="12">
        <f t="shared" si="12"/>
        <v>145917.89962901597</v>
      </c>
      <c r="E23" s="12">
        <f t="shared" si="0"/>
        <v>5836.7159851606393</v>
      </c>
      <c r="F23" s="13">
        <f t="shared" si="7"/>
        <v>48.639299876338661</v>
      </c>
      <c r="G23" s="12">
        <f t="shared" si="1"/>
        <v>151754.61561417661</v>
      </c>
      <c r="H23" s="12">
        <f>G23+$D$3</f>
        <v>151754.61561417661</v>
      </c>
      <c r="I23" s="14">
        <f t="shared" si="2"/>
        <v>72.958949814507989</v>
      </c>
      <c r="J23" s="21"/>
      <c r="L23" s="20"/>
      <c r="M23" s="20"/>
      <c r="N23" s="11" t="s">
        <v>23</v>
      </c>
      <c r="O23" s="12">
        <f t="shared" si="13"/>
        <v>261822.37189591906</v>
      </c>
      <c r="P23" s="12">
        <f t="shared" si="3"/>
        <v>10472.894875836762</v>
      </c>
      <c r="Q23" s="13">
        <f t="shared" si="9"/>
        <v>87.274123965306359</v>
      </c>
      <c r="R23" s="12">
        <f t="shared" si="4"/>
        <v>272295.26677175582</v>
      </c>
      <c r="S23" s="12">
        <f>R23+$D$3</f>
        <v>272295.26677175582</v>
      </c>
      <c r="T23" s="14">
        <f t="shared" si="14"/>
        <v>130.91118594795955</v>
      </c>
      <c r="U23" s="21"/>
    </row>
    <row r="24" spans="1:21" ht="13.5" customHeight="1">
      <c r="A24" s="20">
        <v>5</v>
      </c>
      <c r="B24" s="20" t="s">
        <v>24</v>
      </c>
      <c r="C24" s="11" t="s">
        <v>25</v>
      </c>
      <c r="D24" s="12">
        <f>H23</f>
        <v>151754.61561417661</v>
      </c>
      <c r="E24" s="12">
        <f t="shared" si="0"/>
        <v>6070.1846245670649</v>
      </c>
      <c r="F24" s="13">
        <f>E24/120</f>
        <v>50.58487187139221</v>
      </c>
      <c r="G24" s="12">
        <f t="shared" si="1"/>
        <v>157824.80023874369</v>
      </c>
      <c r="H24" s="12"/>
      <c r="I24" s="14">
        <f t="shared" si="2"/>
        <v>75.877307807088314</v>
      </c>
      <c r="J24" s="21">
        <f>(G27-D24)/(D24+(4*$D$3))</f>
        <v>0.16985856000000008</v>
      </c>
      <c r="L24" s="20">
        <v>11</v>
      </c>
      <c r="M24" s="20" t="s">
        <v>57</v>
      </c>
      <c r="N24" s="11" t="s">
        <v>25</v>
      </c>
      <c r="O24" s="12">
        <f>S23</f>
        <v>272295.26677175582</v>
      </c>
      <c r="P24" s="12">
        <f t="shared" si="3"/>
        <v>10891.810670870233</v>
      </c>
      <c r="Q24" s="13">
        <f>P24/120</f>
        <v>90.765088923918611</v>
      </c>
      <c r="R24" s="12">
        <f t="shared" si="4"/>
        <v>283187.07744262606</v>
      </c>
      <c r="S24" s="12"/>
      <c r="T24" s="14">
        <f t="shared" si="14"/>
        <v>136.14763338587792</v>
      </c>
      <c r="U24" s="21">
        <f>(R27-O24)/(O24+(4*$D$3))</f>
        <v>0.16985855999999994</v>
      </c>
    </row>
    <row r="25" spans="1:21" ht="13.5" customHeight="1">
      <c r="A25" s="20"/>
      <c r="B25" s="20"/>
      <c r="C25" s="11" t="s">
        <v>26</v>
      </c>
      <c r="D25" s="12">
        <f t="shared" ref="D25:D27" si="15">G24</f>
        <v>157824.80023874369</v>
      </c>
      <c r="E25" s="12">
        <f t="shared" si="0"/>
        <v>6312.9920095497473</v>
      </c>
      <c r="F25" s="13">
        <f t="shared" si="7"/>
        <v>52.608266746247892</v>
      </c>
      <c r="G25" s="12">
        <f t="shared" si="1"/>
        <v>164137.79224829344</v>
      </c>
      <c r="H25" s="11"/>
      <c r="I25" s="14">
        <f t="shared" si="2"/>
        <v>78.912400119371839</v>
      </c>
      <c r="J25" s="21"/>
      <c r="L25" s="20"/>
      <c r="M25" s="20"/>
      <c r="N25" s="11" t="s">
        <v>26</v>
      </c>
      <c r="O25" s="12">
        <f t="shared" ref="O25:O27" si="16">R24</f>
        <v>283187.07744262606</v>
      </c>
      <c r="P25" s="12">
        <f t="shared" si="3"/>
        <v>11327.483097705042</v>
      </c>
      <c r="Q25" s="13">
        <f t="shared" si="9"/>
        <v>94.395692480875354</v>
      </c>
      <c r="R25" s="12">
        <f t="shared" si="4"/>
        <v>294514.56054033112</v>
      </c>
      <c r="S25" s="11"/>
      <c r="T25" s="14">
        <f t="shared" si="14"/>
        <v>141.59353872131302</v>
      </c>
      <c r="U25" s="21"/>
    </row>
    <row r="26" spans="1:21" ht="13.5" customHeight="1">
      <c r="A26" s="20"/>
      <c r="B26" s="20"/>
      <c r="C26" s="11" t="s">
        <v>27</v>
      </c>
      <c r="D26" s="12">
        <f t="shared" si="15"/>
        <v>164137.79224829344</v>
      </c>
      <c r="E26" s="12">
        <f t="shared" si="0"/>
        <v>6565.5116899317372</v>
      </c>
      <c r="F26" s="13">
        <f t="shared" si="7"/>
        <v>54.712597416097807</v>
      </c>
      <c r="G26" s="12">
        <f t="shared" si="1"/>
        <v>170703.30393822517</v>
      </c>
      <c r="H26" s="11"/>
      <c r="I26" s="14">
        <f t="shared" si="2"/>
        <v>82.068896124146704</v>
      </c>
      <c r="J26" s="21"/>
      <c r="L26" s="20"/>
      <c r="M26" s="20"/>
      <c r="N26" s="11" t="s">
        <v>27</v>
      </c>
      <c r="O26" s="12">
        <f t="shared" si="16"/>
        <v>294514.56054033112</v>
      </c>
      <c r="P26" s="12">
        <f t="shared" si="3"/>
        <v>11780.582421613244</v>
      </c>
      <c r="Q26" s="13">
        <f t="shared" si="9"/>
        <v>98.171520180110363</v>
      </c>
      <c r="R26" s="12">
        <f t="shared" si="4"/>
        <v>306295.14296194434</v>
      </c>
      <c r="S26" s="11"/>
      <c r="T26" s="14">
        <f t="shared" si="14"/>
        <v>147.25728027016555</v>
      </c>
      <c r="U26" s="21"/>
    </row>
    <row r="27" spans="1:21" ht="13.5" customHeight="1">
      <c r="A27" s="20"/>
      <c r="B27" s="20"/>
      <c r="C27" s="11" t="s">
        <v>28</v>
      </c>
      <c r="D27" s="12">
        <f t="shared" si="15"/>
        <v>170703.30393822517</v>
      </c>
      <c r="E27" s="12">
        <f t="shared" si="0"/>
        <v>6828.1321575290067</v>
      </c>
      <c r="F27" s="13">
        <f t="shared" si="7"/>
        <v>56.901101312741723</v>
      </c>
      <c r="G27" s="12">
        <f t="shared" si="1"/>
        <v>177531.43609575418</v>
      </c>
      <c r="H27" s="12">
        <f>G27+$D$3</f>
        <v>177531.43609575418</v>
      </c>
      <c r="I27" s="14">
        <f t="shared" si="2"/>
        <v>85.351651969112581</v>
      </c>
      <c r="J27" s="21"/>
      <c r="L27" s="20"/>
      <c r="M27" s="20"/>
      <c r="N27" s="11" t="s">
        <v>28</v>
      </c>
      <c r="O27" s="12">
        <f t="shared" si="16"/>
        <v>306295.14296194434</v>
      </c>
      <c r="P27" s="12">
        <f t="shared" si="3"/>
        <v>12251.805718477774</v>
      </c>
      <c r="Q27" s="13">
        <f t="shared" si="9"/>
        <v>102.09838098731478</v>
      </c>
      <c r="R27" s="12">
        <f t="shared" si="4"/>
        <v>318546.94868042209</v>
      </c>
      <c r="S27" s="12">
        <f>R27+$D$3</f>
        <v>318546.94868042209</v>
      </c>
      <c r="T27" s="14">
        <f t="shared" si="14"/>
        <v>153.14757148097218</v>
      </c>
      <c r="U27" s="21"/>
    </row>
    <row r="28" spans="1:21" ht="13.5" customHeight="1">
      <c r="A28" s="20">
        <v>6</v>
      </c>
      <c r="B28" s="20" t="s">
        <v>29</v>
      </c>
      <c r="C28" s="11" t="s">
        <v>30</v>
      </c>
      <c r="D28" s="12">
        <f>H27</f>
        <v>177531.43609575418</v>
      </c>
      <c r="E28" s="12">
        <f t="shared" si="0"/>
        <v>7101.2574438301672</v>
      </c>
      <c r="F28" s="13">
        <f>E28/120</f>
        <v>59.177145365251391</v>
      </c>
      <c r="G28" s="12">
        <f t="shared" si="1"/>
        <v>184632.69353958435</v>
      </c>
      <c r="H28" s="12"/>
      <c r="I28" s="14">
        <f t="shared" si="2"/>
        <v>88.765718047877087</v>
      </c>
      <c r="J28" s="21">
        <f>(G31-D28)/(D28+(5*$D$3))</f>
        <v>0.16985855999999996</v>
      </c>
      <c r="L28" s="20">
        <v>12</v>
      </c>
      <c r="M28" s="20" t="s">
        <v>51</v>
      </c>
      <c r="N28" s="11" t="s">
        <v>30</v>
      </c>
      <c r="O28" s="12">
        <f>S27</f>
        <v>318546.94868042209</v>
      </c>
      <c r="P28" s="12">
        <f t="shared" si="3"/>
        <v>12741.877947216884</v>
      </c>
      <c r="Q28" s="13">
        <f>P28/120</f>
        <v>106.18231622680737</v>
      </c>
      <c r="R28" s="12">
        <f t="shared" si="4"/>
        <v>331288.82662763901</v>
      </c>
      <c r="S28" s="12"/>
      <c r="T28" s="14">
        <f t="shared" si="14"/>
        <v>159.27347434021107</v>
      </c>
      <c r="U28" s="21">
        <f>(R31-O28)/(O28+(5*$D$3))</f>
        <v>0.16985856000000021</v>
      </c>
    </row>
    <row r="29" spans="1:21" ht="13.5" customHeight="1">
      <c r="A29" s="20"/>
      <c r="B29" s="20"/>
      <c r="C29" s="11" t="s">
        <v>31</v>
      </c>
      <c r="D29" s="12">
        <f t="shared" ref="D29:D31" si="17">G28</f>
        <v>184632.69353958435</v>
      </c>
      <c r="E29" s="12">
        <f t="shared" si="0"/>
        <v>7385.3077415833741</v>
      </c>
      <c r="F29" s="13">
        <f t="shared" si="7"/>
        <v>61.544231179861448</v>
      </c>
      <c r="G29" s="12">
        <f t="shared" si="1"/>
        <v>192018.00128116773</v>
      </c>
      <c r="H29" s="11"/>
      <c r="I29" s="14">
        <f t="shared" si="2"/>
        <v>92.316346769792176</v>
      </c>
      <c r="J29" s="21"/>
      <c r="L29" s="20"/>
      <c r="M29" s="20"/>
      <c r="N29" s="11" t="s">
        <v>31</v>
      </c>
      <c r="O29" s="12">
        <f t="shared" ref="O29:O31" si="18">R28</f>
        <v>331288.82662763901</v>
      </c>
      <c r="P29" s="12">
        <f t="shared" si="3"/>
        <v>13251.55306510556</v>
      </c>
      <c r="Q29" s="13">
        <f t="shared" si="9"/>
        <v>110.42960887587967</v>
      </c>
      <c r="R29" s="12">
        <f t="shared" si="4"/>
        <v>344540.37969274458</v>
      </c>
      <c r="S29" s="11"/>
      <c r="T29" s="14">
        <f t="shared" si="14"/>
        <v>165.64441331381948</v>
      </c>
      <c r="U29" s="21"/>
    </row>
    <row r="30" spans="1:21" ht="13.5" customHeight="1">
      <c r="A30" s="20"/>
      <c r="B30" s="20"/>
      <c r="C30" s="11" t="s">
        <v>32</v>
      </c>
      <c r="D30" s="12">
        <f t="shared" si="17"/>
        <v>192018.00128116773</v>
      </c>
      <c r="E30" s="12">
        <f t="shared" si="0"/>
        <v>7680.7200512467098</v>
      </c>
      <c r="F30" s="13">
        <f t="shared" si="7"/>
        <v>64.006000427055909</v>
      </c>
      <c r="G30" s="12">
        <f t="shared" si="1"/>
        <v>199698.72133241442</v>
      </c>
      <c r="H30" s="11"/>
      <c r="I30" s="14">
        <f t="shared" si="2"/>
        <v>96.009000640583864</v>
      </c>
      <c r="J30" s="21"/>
      <c r="L30" s="20"/>
      <c r="M30" s="20"/>
      <c r="N30" s="11" t="s">
        <v>32</v>
      </c>
      <c r="O30" s="12">
        <f t="shared" si="18"/>
        <v>344540.37969274458</v>
      </c>
      <c r="P30" s="12">
        <f t="shared" si="3"/>
        <v>13781.615187709784</v>
      </c>
      <c r="Q30" s="13">
        <f t="shared" si="9"/>
        <v>114.84679323091487</v>
      </c>
      <c r="R30" s="12">
        <f t="shared" si="4"/>
        <v>358321.99488045438</v>
      </c>
      <c r="S30" s="11"/>
      <c r="T30" s="14">
        <f t="shared" si="14"/>
        <v>172.27018984637232</v>
      </c>
      <c r="U30" s="21"/>
    </row>
    <row r="31" spans="1:21" ht="15.75" customHeight="1">
      <c r="A31" s="20"/>
      <c r="B31" s="20"/>
      <c r="C31" s="11" t="s">
        <v>33</v>
      </c>
      <c r="D31" s="12">
        <f t="shared" si="17"/>
        <v>199698.72133241442</v>
      </c>
      <c r="E31" s="12">
        <f t="shared" si="0"/>
        <v>7987.948853296577</v>
      </c>
      <c r="F31" s="13">
        <f t="shared" si="7"/>
        <v>66.566240444138145</v>
      </c>
      <c r="G31" s="12">
        <f t="shared" si="1"/>
        <v>207686.670185711</v>
      </c>
      <c r="H31" s="15">
        <f>G31</f>
        <v>207686.670185711</v>
      </c>
      <c r="I31" s="14">
        <f t="shared" si="2"/>
        <v>99.849360666207218</v>
      </c>
      <c r="J31" s="21"/>
      <c r="L31" s="20"/>
      <c r="M31" s="20"/>
      <c r="N31" s="11" t="s">
        <v>33</v>
      </c>
      <c r="O31" s="12">
        <f t="shared" si="18"/>
        <v>358321.99488045438</v>
      </c>
      <c r="P31" s="12">
        <f t="shared" si="3"/>
        <v>14332.879795218176</v>
      </c>
      <c r="Q31" s="13">
        <f t="shared" si="9"/>
        <v>119.44066496015147</v>
      </c>
      <c r="R31" s="12">
        <f t="shared" si="4"/>
        <v>372654.87467567256</v>
      </c>
      <c r="S31" s="15">
        <f>R31</f>
        <v>372654.87467567256</v>
      </c>
      <c r="T31" s="14">
        <f t="shared" si="14"/>
        <v>179.16099744022719</v>
      </c>
      <c r="U31" s="21"/>
    </row>
    <row r="33" spans="5:19">
      <c r="E33" s="5" t="s">
        <v>43</v>
      </c>
      <c r="F33" s="5"/>
      <c r="G33" s="5">
        <f>D8</f>
        <v>81023.029974471166</v>
      </c>
      <c r="H33" s="22">
        <f>G33+G34</f>
        <v>81023.029974471166</v>
      </c>
      <c r="P33" s="5" t="s">
        <v>43</v>
      </c>
      <c r="Q33" s="5"/>
      <c r="R33" s="5">
        <f>O8</f>
        <v>145380.6691299977</v>
      </c>
      <c r="S33" s="22">
        <f>R33+R34</f>
        <v>145380.6691299977</v>
      </c>
    </row>
    <row r="34" spans="5:19">
      <c r="E34" s="5" t="s">
        <v>44</v>
      </c>
      <c r="F34" s="5"/>
      <c r="G34" s="5">
        <f>(D3*5)</f>
        <v>0</v>
      </c>
      <c r="H34" s="22"/>
      <c r="P34" s="5" t="s">
        <v>44</v>
      </c>
      <c r="Q34" s="5"/>
      <c r="R34" s="5">
        <f>G34</f>
        <v>0</v>
      </c>
      <c r="S34" s="22"/>
    </row>
    <row r="35" spans="5:19" ht="16.5">
      <c r="E35" s="5" t="s">
        <v>45</v>
      </c>
      <c r="F35" s="5"/>
      <c r="G35" s="5">
        <f>H31-H33</f>
        <v>126663.64021123984</v>
      </c>
      <c r="H35" s="8">
        <f>G35/H33</f>
        <v>1.5633041648917496</v>
      </c>
      <c r="P35" s="5" t="s">
        <v>45</v>
      </c>
      <c r="Q35" s="5"/>
      <c r="R35" s="5">
        <f>S31-S33</f>
        <v>227274.20554567486</v>
      </c>
      <c r="S35" s="8">
        <f>R35/S33</f>
        <v>1.5633041648917501</v>
      </c>
    </row>
    <row r="36" spans="5:19">
      <c r="E36" s="5" t="s">
        <v>41</v>
      </c>
      <c r="F36" s="5"/>
      <c r="G36" s="5">
        <f>SUM(I8:I31)</f>
        <v>1583.2955026404979</v>
      </c>
      <c r="H36" s="22">
        <f>G36+G37</f>
        <v>63889.296558353795</v>
      </c>
      <c r="P36" s="5" t="s">
        <v>41</v>
      </c>
      <c r="Q36" s="5"/>
      <c r="R36" s="5">
        <f>SUM(T8:T31)</f>
        <v>2840.9275693209356</v>
      </c>
      <c r="S36" s="22">
        <f>R36+R37</f>
        <v>114637.38997202271</v>
      </c>
    </row>
    <row r="37" spans="5:19">
      <c r="E37" s="5" t="s">
        <v>46</v>
      </c>
      <c r="F37" s="5"/>
      <c r="G37" s="5">
        <f>H31*30%</f>
        <v>62306.001055713299</v>
      </c>
      <c r="H37" s="22"/>
      <c r="P37" s="5" t="s">
        <v>46</v>
      </c>
      <c r="Q37" s="5"/>
      <c r="R37" s="5">
        <f>S31*30%</f>
        <v>111796.46240270177</v>
      </c>
      <c r="S37" s="22"/>
    </row>
    <row r="38" spans="5:19">
      <c r="E38" s="5" t="s">
        <v>47</v>
      </c>
      <c r="F38" s="5"/>
      <c r="G38" s="16">
        <f>H31-G37</f>
        <v>145380.6691299977</v>
      </c>
      <c r="H38" s="5"/>
      <c r="P38" s="5" t="s">
        <v>47</v>
      </c>
      <c r="Q38" s="5"/>
      <c r="R38" s="16">
        <f>S31-R37</f>
        <v>260858.41227297077</v>
      </c>
      <c r="S38" s="5"/>
    </row>
    <row r="40" spans="5:19">
      <c r="J40" s="1" t="s">
        <v>58</v>
      </c>
      <c r="K40" s="18">
        <f>G37+R37</f>
        <v>174102.46345841506</v>
      </c>
      <c r="L40" s="19"/>
      <c r="M40" s="19"/>
      <c r="N40" s="19"/>
      <c r="O40" s="19"/>
    </row>
    <row r="41" spans="5:19">
      <c r="K41" s="19"/>
      <c r="L41" s="19"/>
      <c r="M41" s="19"/>
      <c r="N41" s="19"/>
      <c r="O41" s="19"/>
    </row>
    <row r="42" spans="5:19">
      <c r="J42" s="1" t="s">
        <v>41</v>
      </c>
      <c r="K42" s="18">
        <f>G36+R36</f>
        <v>4424.2230719614336</v>
      </c>
      <c r="L42" s="19"/>
      <c r="M42" s="19"/>
      <c r="N42" s="19"/>
      <c r="O42" s="19"/>
    </row>
    <row r="43" spans="5:19">
      <c r="K43" s="19"/>
      <c r="L43" s="19"/>
      <c r="M43" s="19"/>
      <c r="N43" s="19"/>
      <c r="O43" s="19"/>
    </row>
  </sheetData>
  <mergeCells count="42">
    <mergeCell ref="U12:U15"/>
    <mergeCell ref="A8:A11"/>
    <mergeCell ref="B8:B11"/>
    <mergeCell ref="J8:J11"/>
    <mergeCell ref="L8:L11"/>
    <mergeCell ref="M8:M11"/>
    <mergeCell ref="U8:U11"/>
    <mergeCell ref="A12:A15"/>
    <mergeCell ref="B12:B15"/>
    <mergeCell ref="J12:J15"/>
    <mergeCell ref="L12:L15"/>
    <mergeCell ref="M12:M15"/>
    <mergeCell ref="U20:U23"/>
    <mergeCell ref="A16:A19"/>
    <mergeCell ref="B16:B19"/>
    <mergeCell ref="J16:J19"/>
    <mergeCell ref="L16:L19"/>
    <mergeCell ref="M16:M19"/>
    <mergeCell ref="U16:U19"/>
    <mergeCell ref="A20:A23"/>
    <mergeCell ref="B20:B23"/>
    <mergeCell ref="J20:J23"/>
    <mergeCell ref="L20:L23"/>
    <mergeCell ref="M20:M23"/>
    <mergeCell ref="U28:U31"/>
    <mergeCell ref="A24:A27"/>
    <mergeCell ref="B24:B27"/>
    <mergeCell ref="J24:J27"/>
    <mergeCell ref="L24:L27"/>
    <mergeCell ref="M24:M27"/>
    <mergeCell ref="U24:U27"/>
    <mergeCell ref="A28:A31"/>
    <mergeCell ref="B28:B31"/>
    <mergeCell ref="J28:J31"/>
    <mergeCell ref="L28:L31"/>
    <mergeCell ref="M28:M31"/>
    <mergeCell ref="S33:S34"/>
    <mergeCell ref="H36:H37"/>
    <mergeCell ref="S36:S37"/>
    <mergeCell ref="K40:O41"/>
    <mergeCell ref="K42:O43"/>
    <mergeCell ref="H33:H3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G18" sqref="G18"/>
    </sheetView>
  </sheetViews>
  <sheetFormatPr defaultRowHeight="13.5"/>
  <cols>
    <col min="1" max="1" width="3.28515625" style="1" customWidth="1"/>
    <col min="2" max="2" width="9.28515625" style="1" customWidth="1"/>
    <col min="3" max="3" width="4" style="1" customWidth="1"/>
    <col min="4" max="4" width="10.42578125" style="1" customWidth="1"/>
    <col min="5" max="5" width="10.28515625" style="1" customWidth="1"/>
    <col min="6" max="6" width="7.140625" style="1" customWidth="1"/>
    <col min="7" max="7" width="10" style="1" customWidth="1"/>
    <col min="8" max="8" width="11.5703125" style="1" customWidth="1"/>
    <col min="9" max="9" width="9.140625" style="9"/>
    <col min="10" max="10" width="9.140625" style="1"/>
    <col min="11" max="11" width="4" style="1" customWidth="1"/>
    <col min="12" max="12" width="3.28515625" style="1" customWidth="1"/>
    <col min="13" max="13" width="9.28515625" style="1" customWidth="1"/>
    <col min="14" max="14" width="4" style="1" customWidth="1"/>
    <col min="15" max="15" width="10.42578125" style="1" customWidth="1"/>
    <col min="16" max="16" width="10.28515625" style="1" customWidth="1"/>
    <col min="17" max="17" width="7.140625" style="1" customWidth="1"/>
    <col min="18" max="18" width="10" style="1" customWidth="1"/>
    <col min="19" max="19" width="10.42578125" style="1" customWidth="1"/>
    <col min="20" max="20" width="9.140625" style="9"/>
    <col min="21" max="16384" width="9.140625" style="1"/>
  </cols>
  <sheetData>
    <row r="1" spans="1:21">
      <c r="C1" s="1" t="s">
        <v>34</v>
      </c>
    </row>
    <row r="2" spans="1:21">
      <c r="B2" s="1" t="s">
        <v>35</v>
      </c>
    </row>
    <row r="3" spans="1:21">
      <c r="B3" s="1" t="s">
        <v>39</v>
      </c>
      <c r="C3" s="2">
        <v>0</v>
      </c>
      <c r="D3" s="6">
        <f>C3*C2</f>
        <v>0</v>
      </c>
      <c r="N3" s="2"/>
      <c r="O3" s="6"/>
    </row>
    <row r="4" spans="1:21">
      <c r="B4" s="1" t="s">
        <v>2</v>
      </c>
      <c r="C4" s="3">
        <v>30</v>
      </c>
      <c r="D4" s="7" t="s">
        <v>38</v>
      </c>
      <c r="N4" s="3"/>
      <c r="O4" s="7"/>
    </row>
    <row r="5" spans="1:21">
      <c r="B5" s="1" t="s">
        <v>37</v>
      </c>
      <c r="C5" s="4">
        <v>0.01</v>
      </c>
      <c r="D5" s="7" t="s">
        <v>42</v>
      </c>
      <c r="N5" s="4"/>
      <c r="O5" s="7"/>
    </row>
    <row r="7" spans="1:21">
      <c r="A7" s="10" t="s">
        <v>50</v>
      </c>
      <c r="B7" s="10" t="s">
        <v>49</v>
      </c>
      <c r="C7" s="10" t="s">
        <v>40</v>
      </c>
      <c r="D7" s="10" t="s">
        <v>0</v>
      </c>
      <c r="E7" s="10" t="s">
        <v>1</v>
      </c>
      <c r="F7" s="10" t="s">
        <v>48</v>
      </c>
      <c r="G7" s="10" t="s">
        <v>3</v>
      </c>
      <c r="H7" s="10" t="s">
        <v>36</v>
      </c>
      <c r="I7" s="10" t="s">
        <v>41</v>
      </c>
      <c r="J7" s="10" t="s">
        <v>52</v>
      </c>
      <c r="L7" s="10" t="s">
        <v>50</v>
      </c>
      <c r="M7" s="10" t="s">
        <v>49</v>
      </c>
      <c r="N7" s="10" t="s">
        <v>40</v>
      </c>
      <c r="O7" s="10" t="s">
        <v>0</v>
      </c>
      <c r="P7" s="10" t="s">
        <v>1</v>
      </c>
      <c r="Q7" s="10" t="s">
        <v>48</v>
      </c>
      <c r="R7" s="10" t="s">
        <v>3</v>
      </c>
      <c r="S7" s="10" t="s">
        <v>36</v>
      </c>
      <c r="T7" s="10" t="s">
        <v>41</v>
      </c>
      <c r="U7" s="10" t="s">
        <v>52</v>
      </c>
    </row>
    <row r="8" spans="1:21" ht="13.5" customHeight="1">
      <c r="A8" s="20">
        <v>1</v>
      </c>
      <c r="B8" s="20" t="s">
        <v>4</v>
      </c>
      <c r="C8" s="11" t="s">
        <v>5</v>
      </c>
      <c r="D8" s="12">
        <f>'Tahun 4'!R38</f>
        <v>260858.41227297077</v>
      </c>
      <c r="E8" s="12">
        <f>(4*$C$5*D8)</f>
        <v>10434.336490918831</v>
      </c>
      <c r="F8" s="13">
        <f>E8/120</f>
        <v>86.952804090990256</v>
      </c>
      <c r="G8" s="12">
        <f>D8+E8</f>
        <v>271292.7487638896</v>
      </c>
      <c r="H8" s="11"/>
      <c r="I8" s="14">
        <f>F8*1.5</f>
        <v>130.42920613648539</v>
      </c>
      <c r="J8" s="21">
        <f>(G11-D8)/D8</f>
        <v>0.16985855999999996</v>
      </c>
      <c r="L8" s="20">
        <v>7</v>
      </c>
      <c r="M8" s="20" t="s">
        <v>53</v>
      </c>
      <c r="N8" s="11" t="s">
        <v>5</v>
      </c>
      <c r="O8" s="12">
        <f>G38</f>
        <v>468061.61823844881</v>
      </c>
      <c r="P8" s="12">
        <f>(4*$C$5*O8)</f>
        <v>18722.464729537951</v>
      </c>
      <c r="Q8" s="13">
        <f>P8/120</f>
        <v>156.02053941281625</v>
      </c>
      <c r="R8" s="12">
        <f>O8+P8</f>
        <v>486784.08296798676</v>
      </c>
      <c r="S8" s="11"/>
      <c r="T8" s="14">
        <f>Q8*1.5</f>
        <v>234.03080911922439</v>
      </c>
      <c r="U8" s="21">
        <f>(R11-O8)/O8</f>
        <v>0.16985856000000016</v>
      </c>
    </row>
    <row r="9" spans="1:21" ht="13.5" customHeight="1">
      <c r="A9" s="20"/>
      <c r="B9" s="20"/>
      <c r="C9" s="11" t="s">
        <v>6</v>
      </c>
      <c r="D9" s="12">
        <f>G8</f>
        <v>271292.7487638896</v>
      </c>
      <c r="E9" s="12">
        <f t="shared" ref="E9:E31" si="0">(4*$C$5*D9)</f>
        <v>10851.709950555583</v>
      </c>
      <c r="F9" s="13">
        <f>E9/120</f>
        <v>90.430916254629864</v>
      </c>
      <c r="G9" s="12">
        <f t="shared" ref="G9:G31" si="1">D9+E9</f>
        <v>282144.45871444518</v>
      </c>
      <c r="H9" s="11"/>
      <c r="I9" s="14">
        <f t="shared" ref="I9:I31" si="2">F9*1.5</f>
        <v>135.64637438194478</v>
      </c>
      <c r="J9" s="21"/>
      <c r="L9" s="20"/>
      <c r="M9" s="20"/>
      <c r="N9" s="11" t="s">
        <v>6</v>
      </c>
      <c r="O9" s="12">
        <f>R8</f>
        <v>486784.08296798676</v>
      </c>
      <c r="P9" s="12">
        <f t="shared" ref="P9:P31" si="3">(4*$C$5*O9)</f>
        <v>19471.363318719472</v>
      </c>
      <c r="Q9" s="13">
        <f>P9/120</f>
        <v>162.26136098932892</v>
      </c>
      <c r="R9" s="12">
        <f t="shared" ref="R9:R31" si="4">O9+P9</f>
        <v>506255.44628670625</v>
      </c>
      <c r="S9" s="11"/>
      <c r="T9" s="14">
        <f t="shared" ref="T9:T19" si="5">Q9*1.5</f>
        <v>243.39204148399338</v>
      </c>
      <c r="U9" s="21"/>
    </row>
    <row r="10" spans="1:21" ht="13.5" customHeight="1">
      <c r="A10" s="20"/>
      <c r="B10" s="20"/>
      <c r="C10" s="11" t="s">
        <v>7</v>
      </c>
      <c r="D10" s="12">
        <f>G9</f>
        <v>282144.45871444518</v>
      </c>
      <c r="E10" s="12">
        <f t="shared" si="0"/>
        <v>11285.778348577807</v>
      </c>
      <c r="F10" s="13">
        <f>E10/120</f>
        <v>94.048152904815055</v>
      </c>
      <c r="G10" s="12">
        <f t="shared" si="1"/>
        <v>293430.23706302297</v>
      </c>
      <c r="H10" s="11"/>
      <c r="I10" s="14">
        <f t="shared" si="2"/>
        <v>141.07222935722257</v>
      </c>
      <c r="J10" s="21"/>
      <c r="L10" s="20"/>
      <c r="M10" s="20"/>
      <c r="N10" s="11" t="s">
        <v>7</v>
      </c>
      <c r="O10" s="12">
        <f>R9</f>
        <v>506255.44628670625</v>
      </c>
      <c r="P10" s="12">
        <f t="shared" si="3"/>
        <v>20250.217851468249</v>
      </c>
      <c r="Q10" s="13">
        <f>P10/120</f>
        <v>168.75181542890206</v>
      </c>
      <c r="R10" s="12">
        <f t="shared" si="4"/>
        <v>526505.6641381745</v>
      </c>
      <c r="S10" s="11"/>
      <c r="T10" s="14">
        <f t="shared" si="5"/>
        <v>253.12772314335308</v>
      </c>
      <c r="U10" s="21"/>
    </row>
    <row r="11" spans="1:21" ht="13.5" customHeight="1">
      <c r="A11" s="20"/>
      <c r="B11" s="20"/>
      <c r="C11" s="11" t="s">
        <v>8</v>
      </c>
      <c r="D11" s="12">
        <f>G10</f>
        <v>293430.23706302297</v>
      </c>
      <c r="E11" s="12">
        <f t="shared" si="0"/>
        <v>11737.209482520919</v>
      </c>
      <c r="F11" s="13">
        <f>E11/120</f>
        <v>97.810079021007652</v>
      </c>
      <c r="G11" s="12">
        <f t="shared" si="1"/>
        <v>305167.44654554391</v>
      </c>
      <c r="H11" s="12">
        <f>G11+$D$3</f>
        <v>305167.44654554391</v>
      </c>
      <c r="I11" s="14">
        <f t="shared" si="2"/>
        <v>146.71511853151148</v>
      </c>
      <c r="J11" s="21"/>
      <c r="L11" s="20"/>
      <c r="M11" s="20"/>
      <c r="N11" s="11" t="s">
        <v>8</v>
      </c>
      <c r="O11" s="12">
        <f>R10</f>
        <v>526505.6641381745</v>
      </c>
      <c r="P11" s="12">
        <f t="shared" si="3"/>
        <v>21060.22656552698</v>
      </c>
      <c r="Q11" s="13">
        <f>P11/120</f>
        <v>175.50188804605816</v>
      </c>
      <c r="R11" s="12">
        <f t="shared" si="4"/>
        <v>547565.89070370153</v>
      </c>
      <c r="S11" s="12">
        <f>R11+$D$3</f>
        <v>547565.89070370153</v>
      </c>
      <c r="T11" s="14">
        <f t="shared" si="5"/>
        <v>263.25283206908722</v>
      </c>
      <c r="U11" s="21"/>
    </row>
    <row r="12" spans="1:21" ht="13.5" customHeight="1">
      <c r="A12" s="20">
        <v>2</v>
      </c>
      <c r="B12" s="20" t="s">
        <v>9</v>
      </c>
      <c r="C12" s="11" t="s">
        <v>10</v>
      </c>
      <c r="D12" s="12">
        <f>H11</f>
        <v>305167.44654554391</v>
      </c>
      <c r="E12" s="12">
        <f t="shared" si="0"/>
        <v>12206.697861821756</v>
      </c>
      <c r="F12" s="13">
        <f>E12/120</f>
        <v>101.72248218184797</v>
      </c>
      <c r="G12" s="12">
        <f t="shared" si="1"/>
        <v>317374.14440736565</v>
      </c>
      <c r="H12" s="12"/>
      <c r="I12" s="14">
        <f t="shared" si="2"/>
        <v>152.58372327277195</v>
      </c>
      <c r="J12" s="21">
        <f>(G15-D12)/(D12+(1*$D$3))</f>
        <v>0.16985856000000008</v>
      </c>
      <c r="L12" s="20">
        <v>8</v>
      </c>
      <c r="M12" s="20" t="s">
        <v>54</v>
      </c>
      <c r="N12" s="11" t="s">
        <v>10</v>
      </c>
      <c r="O12" s="12">
        <f>S11</f>
        <v>547565.89070370153</v>
      </c>
      <c r="P12" s="12">
        <f t="shared" si="3"/>
        <v>21902.635628148062</v>
      </c>
      <c r="Q12" s="13">
        <f>P12/120</f>
        <v>182.52196356790051</v>
      </c>
      <c r="R12" s="12">
        <f t="shared" si="4"/>
        <v>569468.52633184963</v>
      </c>
      <c r="S12" s="12"/>
      <c r="T12" s="14">
        <f t="shared" si="5"/>
        <v>273.7829453518508</v>
      </c>
      <c r="U12" s="21">
        <f>(R15-O12)/(O12+(1*$D$3))</f>
        <v>0.16985856000000013</v>
      </c>
    </row>
    <row r="13" spans="1:21" ht="13.5" customHeight="1">
      <c r="A13" s="20"/>
      <c r="B13" s="20"/>
      <c r="C13" s="11" t="s">
        <v>11</v>
      </c>
      <c r="D13" s="12">
        <f t="shared" ref="D13:D15" si="6">G12</f>
        <v>317374.14440736565</v>
      </c>
      <c r="E13" s="12">
        <f t="shared" si="0"/>
        <v>12694.965776294626</v>
      </c>
      <c r="F13" s="13">
        <f t="shared" ref="F13:F31" si="7">E13/120</f>
        <v>105.79138146912189</v>
      </c>
      <c r="G13" s="12">
        <f t="shared" si="1"/>
        <v>330069.11018366029</v>
      </c>
      <c r="H13" s="11"/>
      <c r="I13" s="14">
        <f t="shared" si="2"/>
        <v>158.68707220368282</v>
      </c>
      <c r="J13" s="21"/>
      <c r="L13" s="20"/>
      <c r="M13" s="20"/>
      <c r="N13" s="11" t="s">
        <v>11</v>
      </c>
      <c r="O13" s="12">
        <f t="shared" ref="O13:O15" si="8">R12</f>
        <v>569468.52633184963</v>
      </c>
      <c r="P13" s="12">
        <f t="shared" si="3"/>
        <v>22778.741053273985</v>
      </c>
      <c r="Q13" s="13">
        <f t="shared" ref="Q13:Q31" si="9">P13/120</f>
        <v>189.82284211061653</v>
      </c>
      <c r="R13" s="12">
        <f t="shared" si="4"/>
        <v>592247.26738512365</v>
      </c>
      <c r="S13" s="11"/>
      <c r="T13" s="14">
        <f t="shared" si="5"/>
        <v>284.7342631659248</v>
      </c>
      <c r="U13" s="21"/>
    </row>
    <row r="14" spans="1:21" ht="13.5" customHeight="1">
      <c r="A14" s="20"/>
      <c r="B14" s="20"/>
      <c r="C14" s="11" t="s">
        <v>12</v>
      </c>
      <c r="D14" s="12">
        <f t="shared" si="6"/>
        <v>330069.11018366029</v>
      </c>
      <c r="E14" s="12">
        <f t="shared" si="0"/>
        <v>13202.764407346413</v>
      </c>
      <c r="F14" s="13">
        <f t="shared" si="7"/>
        <v>110.02303672788678</v>
      </c>
      <c r="G14" s="12">
        <f t="shared" si="1"/>
        <v>343271.87459100672</v>
      </c>
      <c r="H14" s="11"/>
      <c r="I14" s="14">
        <f t="shared" si="2"/>
        <v>165.03455509183016</v>
      </c>
      <c r="J14" s="21"/>
      <c r="L14" s="20"/>
      <c r="M14" s="20"/>
      <c r="N14" s="11" t="s">
        <v>12</v>
      </c>
      <c r="O14" s="12">
        <f t="shared" si="8"/>
        <v>592247.26738512365</v>
      </c>
      <c r="P14" s="12">
        <f t="shared" si="3"/>
        <v>23689.890695404945</v>
      </c>
      <c r="Q14" s="13">
        <f t="shared" si="9"/>
        <v>197.41575579504121</v>
      </c>
      <c r="R14" s="12">
        <f t="shared" si="4"/>
        <v>615937.15808052861</v>
      </c>
      <c r="S14" s="11"/>
      <c r="T14" s="14">
        <f t="shared" si="5"/>
        <v>296.12363369256184</v>
      </c>
      <c r="U14" s="21"/>
    </row>
    <row r="15" spans="1:21" ht="13.5" customHeight="1">
      <c r="A15" s="20"/>
      <c r="B15" s="20"/>
      <c r="C15" s="11" t="s">
        <v>13</v>
      </c>
      <c r="D15" s="12">
        <f t="shared" si="6"/>
        <v>343271.87459100672</v>
      </c>
      <c r="E15" s="12">
        <f t="shared" si="0"/>
        <v>13730.874983640269</v>
      </c>
      <c r="F15" s="13">
        <f t="shared" si="7"/>
        <v>114.42395819700225</v>
      </c>
      <c r="G15" s="12">
        <f t="shared" si="1"/>
        <v>357002.74957464699</v>
      </c>
      <c r="H15" s="12">
        <f>G15+$D$3</f>
        <v>357002.74957464699</v>
      </c>
      <c r="I15" s="14">
        <f t="shared" si="2"/>
        <v>171.63593729550337</v>
      </c>
      <c r="J15" s="21"/>
      <c r="L15" s="20"/>
      <c r="M15" s="20"/>
      <c r="N15" s="11" t="s">
        <v>13</v>
      </c>
      <c r="O15" s="12">
        <f t="shared" si="8"/>
        <v>615937.15808052861</v>
      </c>
      <c r="P15" s="12">
        <f t="shared" si="3"/>
        <v>24637.486323221146</v>
      </c>
      <c r="Q15" s="13">
        <f t="shared" si="9"/>
        <v>205.31238602684289</v>
      </c>
      <c r="R15" s="12">
        <f t="shared" si="4"/>
        <v>640574.64440374973</v>
      </c>
      <c r="S15" s="12">
        <f>R15+$D$3</f>
        <v>640574.64440374973</v>
      </c>
      <c r="T15" s="14">
        <f t="shared" si="5"/>
        <v>307.96857904026433</v>
      </c>
      <c r="U15" s="21"/>
    </row>
    <row r="16" spans="1:21" ht="13.5" customHeight="1">
      <c r="A16" s="20">
        <v>3</v>
      </c>
      <c r="B16" s="20" t="s">
        <v>14</v>
      </c>
      <c r="C16" s="11" t="s">
        <v>15</v>
      </c>
      <c r="D16" s="12">
        <f>H15</f>
        <v>357002.74957464699</v>
      </c>
      <c r="E16" s="12">
        <f t="shared" si="0"/>
        <v>14280.109982985879</v>
      </c>
      <c r="F16" s="13">
        <f>E16/120</f>
        <v>119.00091652488233</v>
      </c>
      <c r="G16" s="12">
        <f t="shared" si="1"/>
        <v>371282.85955763288</v>
      </c>
      <c r="H16" s="12"/>
      <c r="I16" s="14">
        <f t="shared" si="2"/>
        <v>178.5013747873235</v>
      </c>
      <c r="J16" s="21">
        <f>(G19-D16)/(D16+(2*$D$3))</f>
        <v>0.16985856000000013</v>
      </c>
      <c r="L16" s="20">
        <v>9</v>
      </c>
      <c r="M16" s="20" t="s">
        <v>55</v>
      </c>
      <c r="N16" s="11" t="s">
        <v>15</v>
      </c>
      <c r="O16" s="12">
        <f>S15</f>
        <v>640574.64440374973</v>
      </c>
      <c r="P16" s="12">
        <f t="shared" si="3"/>
        <v>25622.985776149988</v>
      </c>
      <c r="Q16" s="13">
        <f>P16/120</f>
        <v>213.52488146791657</v>
      </c>
      <c r="R16" s="12">
        <f t="shared" si="4"/>
        <v>666197.63017989974</v>
      </c>
      <c r="S16" s="12"/>
      <c r="T16" s="14">
        <f t="shared" si="5"/>
        <v>320.28732220187487</v>
      </c>
      <c r="U16" s="21">
        <f>(R19-O16)/(O16+(2*$D$3))</f>
        <v>0.1698585600000001</v>
      </c>
    </row>
    <row r="17" spans="1:21" ht="13.5" customHeight="1">
      <c r="A17" s="20"/>
      <c r="B17" s="20"/>
      <c r="C17" s="11" t="s">
        <v>16</v>
      </c>
      <c r="D17" s="12">
        <f t="shared" ref="D17:D19" si="10">G16</f>
        <v>371282.85955763288</v>
      </c>
      <c r="E17" s="12">
        <f t="shared" si="0"/>
        <v>14851.314382305316</v>
      </c>
      <c r="F17" s="13">
        <f t="shared" si="7"/>
        <v>123.76095318587764</v>
      </c>
      <c r="G17" s="12">
        <f t="shared" si="1"/>
        <v>386134.17393993819</v>
      </c>
      <c r="H17" s="11"/>
      <c r="I17" s="14">
        <f t="shared" si="2"/>
        <v>185.64142977881647</v>
      </c>
      <c r="J17" s="21"/>
      <c r="L17" s="20"/>
      <c r="M17" s="20"/>
      <c r="N17" s="11" t="s">
        <v>16</v>
      </c>
      <c r="O17" s="12">
        <f t="shared" ref="O17:O19" si="11">R16</f>
        <v>666197.63017989974</v>
      </c>
      <c r="P17" s="12">
        <f t="shared" si="3"/>
        <v>26647.905207195989</v>
      </c>
      <c r="Q17" s="13">
        <f t="shared" si="9"/>
        <v>222.06587672663323</v>
      </c>
      <c r="R17" s="12">
        <f t="shared" si="4"/>
        <v>692845.53538709576</v>
      </c>
      <c r="S17" s="11"/>
      <c r="T17" s="14">
        <f t="shared" si="5"/>
        <v>333.09881508994988</v>
      </c>
      <c r="U17" s="21"/>
    </row>
    <row r="18" spans="1:21" ht="13.5" customHeight="1">
      <c r="A18" s="20"/>
      <c r="B18" s="20"/>
      <c r="C18" s="11" t="s">
        <v>17</v>
      </c>
      <c r="D18" s="12">
        <f t="shared" si="10"/>
        <v>386134.17393993819</v>
      </c>
      <c r="E18" s="12">
        <f t="shared" si="0"/>
        <v>15445.366957597527</v>
      </c>
      <c r="F18" s="13">
        <f t="shared" si="7"/>
        <v>128.71139131331273</v>
      </c>
      <c r="G18" s="12">
        <f t="shared" si="1"/>
        <v>401579.54089753574</v>
      </c>
      <c r="H18" s="11"/>
      <c r="I18" s="14">
        <f t="shared" si="2"/>
        <v>193.0670869699691</v>
      </c>
      <c r="J18" s="21"/>
      <c r="L18" s="20"/>
      <c r="M18" s="20"/>
      <c r="N18" s="11" t="s">
        <v>17</v>
      </c>
      <c r="O18" s="12">
        <f t="shared" si="11"/>
        <v>692845.53538709576</v>
      </c>
      <c r="P18" s="12">
        <f t="shared" si="3"/>
        <v>27713.821415483832</v>
      </c>
      <c r="Q18" s="13">
        <f t="shared" si="9"/>
        <v>230.94851179569861</v>
      </c>
      <c r="R18" s="12">
        <f t="shared" si="4"/>
        <v>720559.3568025796</v>
      </c>
      <c r="S18" s="11"/>
      <c r="T18" s="14">
        <f t="shared" si="5"/>
        <v>346.42276769354794</v>
      </c>
      <c r="U18" s="21"/>
    </row>
    <row r="19" spans="1:21" ht="13.5" customHeight="1">
      <c r="A19" s="20"/>
      <c r="B19" s="20"/>
      <c r="C19" s="11" t="s">
        <v>18</v>
      </c>
      <c r="D19" s="12">
        <f t="shared" si="10"/>
        <v>401579.54089753574</v>
      </c>
      <c r="E19" s="12">
        <f t="shared" si="0"/>
        <v>16063.18163590143</v>
      </c>
      <c r="F19" s="13">
        <f t="shared" si="7"/>
        <v>133.85984696584526</v>
      </c>
      <c r="G19" s="12">
        <f t="shared" si="1"/>
        <v>417642.72253343719</v>
      </c>
      <c r="H19" s="12">
        <f>G19+$D$3</f>
        <v>417642.72253343719</v>
      </c>
      <c r="I19" s="14">
        <f t="shared" si="2"/>
        <v>200.78977044876791</v>
      </c>
      <c r="J19" s="21"/>
      <c r="L19" s="20"/>
      <c r="M19" s="20"/>
      <c r="N19" s="11" t="s">
        <v>18</v>
      </c>
      <c r="O19" s="12">
        <f t="shared" si="11"/>
        <v>720559.3568025796</v>
      </c>
      <c r="P19" s="12">
        <f t="shared" si="3"/>
        <v>28822.374272103185</v>
      </c>
      <c r="Q19" s="13">
        <f t="shared" si="9"/>
        <v>240.18645226752653</v>
      </c>
      <c r="R19" s="12">
        <f t="shared" si="4"/>
        <v>749381.73107468279</v>
      </c>
      <c r="S19" s="12">
        <f>R19+$D$3</f>
        <v>749381.73107468279</v>
      </c>
      <c r="T19" s="14">
        <f t="shared" si="5"/>
        <v>360.2796784012898</v>
      </c>
      <c r="U19" s="21"/>
    </row>
    <row r="20" spans="1:21" ht="13.5" customHeight="1">
      <c r="A20" s="20">
        <v>4</v>
      </c>
      <c r="B20" s="20" t="s">
        <v>19</v>
      </c>
      <c r="C20" s="11" t="s">
        <v>20</v>
      </c>
      <c r="D20" s="12">
        <f>H19</f>
        <v>417642.72253343719</v>
      </c>
      <c r="E20" s="12">
        <f t="shared" si="0"/>
        <v>16705.708901337486</v>
      </c>
      <c r="F20" s="13">
        <f>E20/120</f>
        <v>139.21424084447906</v>
      </c>
      <c r="G20" s="12">
        <f t="shared" si="1"/>
        <v>434348.43143477465</v>
      </c>
      <c r="H20" s="12"/>
      <c r="I20" s="14">
        <f>F20*1.5</f>
        <v>208.82136126671861</v>
      </c>
      <c r="J20" s="21">
        <f>(G23-D20)/(D20+(3*$D$3))</f>
        <v>0.16985855999999999</v>
      </c>
      <c r="L20" s="20">
        <v>10</v>
      </c>
      <c r="M20" s="20" t="s">
        <v>56</v>
      </c>
      <c r="N20" s="11" t="s">
        <v>20</v>
      </c>
      <c r="O20" s="12">
        <f>S19</f>
        <v>749381.73107468279</v>
      </c>
      <c r="P20" s="12">
        <f t="shared" si="3"/>
        <v>29975.269242987313</v>
      </c>
      <c r="Q20" s="13">
        <f>P20/120</f>
        <v>249.79391035822761</v>
      </c>
      <c r="R20" s="12">
        <f t="shared" si="4"/>
        <v>779357.00031767006</v>
      </c>
      <c r="S20" s="12"/>
      <c r="T20" s="14">
        <f>Q20*1.5</f>
        <v>374.69086553734144</v>
      </c>
      <c r="U20" s="21">
        <f>(R23-O20)/(O20+(3*$D$3))</f>
        <v>0.16985855999999988</v>
      </c>
    </row>
    <row r="21" spans="1:21" ht="13.5" customHeight="1">
      <c r="A21" s="20"/>
      <c r="B21" s="20"/>
      <c r="C21" s="11" t="s">
        <v>21</v>
      </c>
      <c r="D21" s="12">
        <f t="shared" ref="D21:D23" si="12">G20</f>
        <v>434348.43143477465</v>
      </c>
      <c r="E21" s="12">
        <f t="shared" si="0"/>
        <v>17373.937257390986</v>
      </c>
      <c r="F21" s="13">
        <f t="shared" si="7"/>
        <v>144.78281047825823</v>
      </c>
      <c r="G21" s="12">
        <f t="shared" si="1"/>
        <v>451722.36869216565</v>
      </c>
      <c r="H21" s="11"/>
      <c r="I21" s="14">
        <f t="shared" si="2"/>
        <v>217.17421571738734</v>
      </c>
      <c r="J21" s="21"/>
      <c r="L21" s="20"/>
      <c r="M21" s="20"/>
      <c r="N21" s="11" t="s">
        <v>21</v>
      </c>
      <c r="O21" s="12">
        <f t="shared" ref="O21:O23" si="13">R20</f>
        <v>779357.00031767006</v>
      </c>
      <c r="P21" s="12">
        <f t="shared" si="3"/>
        <v>31174.280012706804</v>
      </c>
      <c r="Q21" s="13">
        <f t="shared" si="9"/>
        <v>259.78566677255668</v>
      </c>
      <c r="R21" s="12">
        <f t="shared" si="4"/>
        <v>810531.28033037682</v>
      </c>
      <c r="S21" s="11"/>
      <c r="T21" s="14">
        <f t="shared" ref="T21:T31" si="14">Q21*1.5</f>
        <v>389.67850015883505</v>
      </c>
      <c r="U21" s="21"/>
    </row>
    <row r="22" spans="1:21" ht="13.5" customHeight="1">
      <c r="A22" s="20"/>
      <c r="B22" s="20"/>
      <c r="C22" s="11" t="s">
        <v>22</v>
      </c>
      <c r="D22" s="12">
        <f t="shared" si="12"/>
        <v>451722.36869216565</v>
      </c>
      <c r="E22" s="12">
        <f t="shared" si="0"/>
        <v>18068.894747686627</v>
      </c>
      <c r="F22" s="13">
        <f t="shared" si="7"/>
        <v>150.57412289738855</v>
      </c>
      <c r="G22" s="12">
        <f t="shared" si="1"/>
        <v>469791.26343985228</v>
      </c>
      <c r="H22" s="11"/>
      <c r="I22" s="14">
        <f t="shared" si="2"/>
        <v>225.86118434608284</v>
      </c>
      <c r="J22" s="21"/>
      <c r="L22" s="20"/>
      <c r="M22" s="20"/>
      <c r="N22" s="11" t="s">
        <v>22</v>
      </c>
      <c r="O22" s="12">
        <f t="shared" si="13"/>
        <v>810531.28033037682</v>
      </c>
      <c r="P22" s="12">
        <f t="shared" si="3"/>
        <v>32421.251213215073</v>
      </c>
      <c r="Q22" s="13">
        <f t="shared" si="9"/>
        <v>270.17709344345894</v>
      </c>
      <c r="R22" s="12">
        <f t="shared" si="4"/>
        <v>842952.53154359187</v>
      </c>
      <c r="S22" s="11"/>
      <c r="T22" s="14">
        <f t="shared" si="14"/>
        <v>405.26564016518842</v>
      </c>
      <c r="U22" s="21"/>
    </row>
    <row r="23" spans="1:21" ht="13.5" customHeight="1">
      <c r="A23" s="20"/>
      <c r="B23" s="20"/>
      <c r="C23" s="11" t="s">
        <v>23</v>
      </c>
      <c r="D23" s="12">
        <f t="shared" si="12"/>
        <v>469791.26343985228</v>
      </c>
      <c r="E23" s="12">
        <f t="shared" si="0"/>
        <v>18791.650537594091</v>
      </c>
      <c r="F23" s="13">
        <f t="shared" si="7"/>
        <v>156.59708781328408</v>
      </c>
      <c r="G23" s="12">
        <f t="shared" si="1"/>
        <v>488582.91397744638</v>
      </c>
      <c r="H23" s="12">
        <f>G23+$D$3</f>
        <v>488582.91397744638</v>
      </c>
      <c r="I23" s="14">
        <f t="shared" si="2"/>
        <v>234.89563171992612</v>
      </c>
      <c r="J23" s="21"/>
      <c r="L23" s="20"/>
      <c r="M23" s="20"/>
      <c r="N23" s="11" t="s">
        <v>23</v>
      </c>
      <c r="O23" s="12">
        <f t="shared" si="13"/>
        <v>842952.53154359187</v>
      </c>
      <c r="P23" s="12">
        <f t="shared" si="3"/>
        <v>33718.101261743679</v>
      </c>
      <c r="Q23" s="13">
        <f t="shared" si="9"/>
        <v>280.98417718119731</v>
      </c>
      <c r="R23" s="12">
        <f t="shared" si="4"/>
        <v>876670.63280533557</v>
      </c>
      <c r="S23" s="12">
        <f>R23+$D$3</f>
        <v>876670.63280533557</v>
      </c>
      <c r="T23" s="14">
        <f t="shared" si="14"/>
        <v>421.47626577179597</v>
      </c>
      <c r="U23" s="21"/>
    </row>
    <row r="24" spans="1:21" ht="13.5" customHeight="1">
      <c r="A24" s="20">
        <v>5</v>
      </c>
      <c r="B24" s="20" t="s">
        <v>24</v>
      </c>
      <c r="C24" s="11" t="s">
        <v>25</v>
      </c>
      <c r="D24" s="12">
        <f>H23</f>
        <v>488582.91397744638</v>
      </c>
      <c r="E24" s="12">
        <f t="shared" si="0"/>
        <v>19543.316559097857</v>
      </c>
      <c r="F24" s="13">
        <f>E24/120</f>
        <v>162.86097132581548</v>
      </c>
      <c r="G24" s="12">
        <f t="shared" si="1"/>
        <v>508126.23053654423</v>
      </c>
      <c r="H24" s="12"/>
      <c r="I24" s="14">
        <f t="shared" si="2"/>
        <v>244.29145698872321</v>
      </c>
      <c r="J24" s="21">
        <f>(G27-D24)/(D24+(4*$D$3))</f>
        <v>0.16985856000000016</v>
      </c>
      <c r="L24" s="20">
        <v>11</v>
      </c>
      <c r="M24" s="20" t="s">
        <v>57</v>
      </c>
      <c r="N24" s="11" t="s">
        <v>25</v>
      </c>
      <c r="O24" s="12">
        <f>S23</f>
        <v>876670.63280533557</v>
      </c>
      <c r="P24" s="12">
        <f t="shared" si="3"/>
        <v>35066.825312213427</v>
      </c>
      <c r="Q24" s="13">
        <f>P24/120</f>
        <v>292.22354426844521</v>
      </c>
      <c r="R24" s="12">
        <f t="shared" si="4"/>
        <v>911737.45811754896</v>
      </c>
      <c r="S24" s="12"/>
      <c r="T24" s="14">
        <f t="shared" si="14"/>
        <v>438.33531640266779</v>
      </c>
      <c r="U24" s="21">
        <f>(R27-O24)/(O24+(4*$D$3))</f>
        <v>0.16985855999999983</v>
      </c>
    </row>
    <row r="25" spans="1:21" ht="13.5" customHeight="1">
      <c r="A25" s="20"/>
      <c r="B25" s="20"/>
      <c r="C25" s="11" t="s">
        <v>26</v>
      </c>
      <c r="D25" s="12">
        <f t="shared" ref="D25:D27" si="15">G24</f>
        <v>508126.23053654423</v>
      </c>
      <c r="E25" s="12">
        <f t="shared" si="0"/>
        <v>20325.04922146177</v>
      </c>
      <c r="F25" s="13">
        <f t="shared" si="7"/>
        <v>169.37541017884809</v>
      </c>
      <c r="G25" s="12">
        <f t="shared" si="1"/>
        <v>528451.27975800599</v>
      </c>
      <c r="H25" s="11"/>
      <c r="I25" s="14">
        <f t="shared" si="2"/>
        <v>254.06311526827213</v>
      </c>
      <c r="J25" s="21"/>
      <c r="L25" s="20"/>
      <c r="M25" s="20"/>
      <c r="N25" s="11" t="s">
        <v>26</v>
      </c>
      <c r="O25" s="12">
        <f t="shared" ref="O25:O27" si="16">R24</f>
        <v>911737.45811754896</v>
      </c>
      <c r="P25" s="12">
        <f t="shared" si="3"/>
        <v>36469.498324701963</v>
      </c>
      <c r="Q25" s="13">
        <f t="shared" si="9"/>
        <v>303.91248603918302</v>
      </c>
      <c r="R25" s="12">
        <f t="shared" si="4"/>
        <v>948206.95644225087</v>
      </c>
      <c r="S25" s="11"/>
      <c r="T25" s="14">
        <f t="shared" si="14"/>
        <v>455.86872905877453</v>
      </c>
      <c r="U25" s="21"/>
    </row>
    <row r="26" spans="1:21" ht="13.5" customHeight="1">
      <c r="A26" s="20"/>
      <c r="B26" s="20"/>
      <c r="C26" s="11" t="s">
        <v>27</v>
      </c>
      <c r="D26" s="12">
        <f t="shared" si="15"/>
        <v>528451.27975800599</v>
      </c>
      <c r="E26" s="12">
        <f t="shared" si="0"/>
        <v>21138.051190320239</v>
      </c>
      <c r="F26" s="13">
        <f t="shared" si="7"/>
        <v>176.150426586002</v>
      </c>
      <c r="G26" s="12">
        <f t="shared" si="1"/>
        <v>549589.33094832627</v>
      </c>
      <c r="H26" s="11"/>
      <c r="I26" s="14">
        <f t="shared" si="2"/>
        <v>264.22563987900298</v>
      </c>
      <c r="J26" s="21"/>
      <c r="L26" s="20"/>
      <c r="M26" s="20"/>
      <c r="N26" s="11" t="s">
        <v>27</v>
      </c>
      <c r="O26" s="12">
        <f t="shared" si="16"/>
        <v>948206.95644225087</v>
      </c>
      <c r="P26" s="12">
        <f t="shared" si="3"/>
        <v>37928.278257690035</v>
      </c>
      <c r="Q26" s="13">
        <f t="shared" si="9"/>
        <v>316.06898548075031</v>
      </c>
      <c r="R26" s="12">
        <f t="shared" si="4"/>
        <v>986135.23469994089</v>
      </c>
      <c r="S26" s="11"/>
      <c r="T26" s="14">
        <f t="shared" si="14"/>
        <v>474.10347822112544</v>
      </c>
      <c r="U26" s="21"/>
    </row>
    <row r="27" spans="1:21" ht="13.5" customHeight="1">
      <c r="A27" s="20"/>
      <c r="B27" s="20"/>
      <c r="C27" s="11" t="s">
        <v>28</v>
      </c>
      <c r="D27" s="12">
        <f t="shared" si="15"/>
        <v>549589.33094832627</v>
      </c>
      <c r="E27" s="12">
        <f t="shared" si="0"/>
        <v>21983.573237933051</v>
      </c>
      <c r="F27" s="13">
        <f t="shared" si="7"/>
        <v>183.1964436494421</v>
      </c>
      <c r="G27" s="12">
        <f t="shared" si="1"/>
        <v>571572.90418625937</v>
      </c>
      <c r="H27" s="12">
        <f>G27+$D$3</f>
        <v>571572.90418625937</v>
      </c>
      <c r="I27" s="14">
        <f t="shared" si="2"/>
        <v>274.79466547416314</v>
      </c>
      <c r="J27" s="21"/>
      <c r="L27" s="20"/>
      <c r="M27" s="20"/>
      <c r="N27" s="11" t="s">
        <v>28</v>
      </c>
      <c r="O27" s="12">
        <f t="shared" si="16"/>
        <v>986135.23469994089</v>
      </c>
      <c r="P27" s="12">
        <f t="shared" si="3"/>
        <v>39445.409387997635</v>
      </c>
      <c r="Q27" s="13">
        <f t="shared" si="9"/>
        <v>328.71174489998032</v>
      </c>
      <c r="R27" s="12">
        <f t="shared" si="4"/>
        <v>1025580.6440879385</v>
      </c>
      <c r="S27" s="12">
        <f>R27+$D$3</f>
        <v>1025580.6440879385</v>
      </c>
      <c r="T27" s="14">
        <f t="shared" si="14"/>
        <v>493.06761734997048</v>
      </c>
      <c r="U27" s="21"/>
    </row>
    <row r="28" spans="1:21" ht="13.5" customHeight="1">
      <c r="A28" s="20">
        <v>6</v>
      </c>
      <c r="B28" s="20" t="s">
        <v>29</v>
      </c>
      <c r="C28" s="11" t="s">
        <v>30</v>
      </c>
      <c r="D28" s="12">
        <f>H27</f>
        <v>571572.90418625937</v>
      </c>
      <c r="E28" s="12">
        <f t="shared" si="0"/>
        <v>22862.916167450374</v>
      </c>
      <c r="F28" s="13">
        <f>E28/120</f>
        <v>190.52430139541977</v>
      </c>
      <c r="G28" s="12">
        <f t="shared" si="1"/>
        <v>594435.82035370974</v>
      </c>
      <c r="H28" s="12"/>
      <c r="I28" s="14">
        <f t="shared" si="2"/>
        <v>285.78645209312964</v>
      </c>
      <c r="J28" s="21">
        <f>(G31-D28)/(D28+(5*$D$3))</f>
        <v>0.16985856000000013</v>
      </c>
      <c r="L28" s="20">
        <v>12</v>
      </c>
      <c r="M28" s="20" t="s">
        <v>51</v>
      </c>
      <c r="N28" s="11" t="s">
        <v>30</v>
      </c>
      <c r="O28" s="12">
        <f>S27</f>
        <v>1025580.6440879385</v>
      </c>
      <c r="P28" s="12">
        <f t="shared" si="3"/>
        <v>41023.225763517541</v>
      </c>
      <c r="Q28" s="13">
        <f>P28/120</f>
        <v>341.86021469597949</v>
      </c>
      <c r="R28" s="12">
        <f t="shared" si="4"/>
        <v>1066603.869851456</v>
      </c>
      <c r="S28" s="12"/>
      <c r="T28" s="14">
        <f t="shared" si="14"/>
        <v>512.79032204396924</v>
      </c>
      <c r="U28" s="21">
        <f>(R31-O28)/(O28+(5*$D$3))</f>
        <v>0.16985856000000005</v>
      </c>
    </row>
    <row r="29" spans="1:21" ht="13.5" customHeight="1">
      <c r="A29" s="20"/>
      <c r="B29" s="20"/>
      <c r="C29" s="11" t="s">
        <v>31</v>
      </c>
      <c r="D29" s="12">
        <f t="shared" ref="D29:D31" si="17">G28</f>
        <v>594435.82035370974</v>
      </c>
      <c r="E29" s="12">
        <f t="shared" si="0"/>
        <v>23777.432814148389</v>
      </c>
      <c r="F29" s="13">
        <f t="shared" si="7"/>
        <v>198.14527345123659</v>
      </c>
      <c r="G29" s="12">
        <f t="shared" si="1"/>
        <v>618213.25316785811</v>
      </c>
      <c r="H29" s="11"/>
      <c r="I29" s="14">
        <f t="shared" si="2"/>
        <v>297.2179101768549</v>
      </c>
      <c r="J29" s="21"/>
      <c r="L29" s="20"/>
      <c r="M29" s="20"/>
      <c r="N29" s="11" t="s">
        <v>31</v>
      </c>
      <c r="O29" s="12">
        <f t="shared" ref="O29:O31" si="18">R28</f>
        <v>1066603.869851456</v>
      </c>
      <c r="P29" s="12">
        <f t="shared" si="3"/>
        <v>42664.154794058239</v>
      </c>
      <c r="Q29" s="13">
        <f t="shared" si="9"/>
        <v>355.53462328381863</v>
      </c>
      <c r="R29" s="12">
        <f t="shared" si="4"/>
        <v>1109268.0246455143</v>
      </c>
      <c r="S29" s="11"/>
      <c r="T29" s="14">
        <f t="shared" si="14"/>
        <v>533.30193492572789</v>
      </c>
      <c r="U29" s="21"/>
    </row>
    <row r="30" spans="1:21" ht="13.5" customHeight="1">
      <c r="A30" s="20"/>
      <c r="B30" s="20"/>
      <c r="C30" s="11" t="s">
        <v>32</v>
      </c>
      <c r="D30" s="12">
        <f t="shared" si="17"/>
        <v>618213.25316785811</v>
      </c>
      <c r="E30" s="12">
        <f t="shared" si="0"/>
        <v>24728.530126714326</v>
      </c>
      <c r="F30" s="13">
        <f t="shared" si="7"/>
        <v>206.07108438928606</v>
      </c>
      <c r="G30" s="12">
        <f t="shared" si="1"/>
        <v>642941.78329457249</v>
      </c>
      <c r="H30" s="11"/>
      <c r="I30" s="14">
        <f t="shared" si="2"/>
        <v>309.10662658392908</v>
      </c>
      <c r="J30" s="21"/>
      <c r="L30" s="20"/>
      <c r="M30" s="20"/>
      <c r="N30" s="11" t="s">
        <v>32</v>
      </c>
      <c r="O30" s="12">
        <f t="shared" si="18"/>
        <v>1109268.0246455143</v>
      </c>
      <c r="P30" s="12">
        <f t="shared" si="3"/>
        <v>44370.720985820575</v>
      </c>
      <c r="Q30" s="13">
        <f t="shared" si="9"/>
        <v>369.75600821517145</v>
      </c>
      <c r="R30" s="12">
        <f t="shared" si="4"/>
        <v>1153638.7456313348</v>
      </c>
      <c r="S30" s="11"/>
      <c r="T30" s="14">
        <f t="shared" si="14"/>
        <v>554.63401232275714</v>
      </c>
      <c r="U30" s="21"/>
    </row>
    <row r="31" spans="1:21" ht="15.75" customHeight="1">
      <c r="A31" s="20"/>
      <c r="B31" s="20"/>
      <c r="C31" s="11" t="s">
        <v>33</v>
      </c>
      <c r="D31" s="12">
        <f t="shared" si="17"/>
        <v>642941.78329457249</v>
      </c>
      <c r="E31" s="12">
        <f t="shared" si="0"/>
        <v>25717.671331782902</v>
      </c>
      <c r="F31" s="13">
        <f t="shared" si="7"/>
        <v>214.31392776485751</v>
      </c>
      <c r="G31" s="12">
        <f t="shared" si="1"/>
        <v>668659.45462635544</v>
      </c>
      <c r="H31" s="15">
        <f>G31</f>
        <v>668659.45462635544</v>
      </c>
      <c r="I31" s="14">
        <f t="shared" si="2"/>
        <v>321.47089164728629</v>
      </c>
      <c r="J31" s="21"/>
      <c r="L31" s="20"/>
      <c r="M31" s="20"/>
      <c r="N31" s="11" t="s">
        <v>33</v>
      </c>
      <c r="O31" s="12">
        <f t="shared" si="18"/>
        <v>1153638.7456313348</v>
      </c>
      <c r="P31" s="12">
        <f t="shared" si="3"/>
        <v>46145.549825253394</v>
      </c>
      <c r="Q31" s="13">
        <f t="shared" si="9"/>
        <v>384.54624854377829</v>
      </c>
      <c r="R31" s="12">
        <f t="shared" si="4"/>
        <v>1199784.2954565883</v>
      </c>
      <c r="S31" s="15">
        <f>R31</f>
        <v>1199784.2954565883</v>
      </c>
      <c r="T31" s="14">
        <f t="shared" si="14"/>
        <v>576.81937281566741</v>
      </c>
      <c r="U31" s="21"/>
    </row>
    <row r="33" spans="5:19">
      <c r="E33" s="5" t="s">
        <v>43</v>
      </c>
      <c r="F33" s="5"/>
      <c r="G33" s="5">
        <f>D8</f>
        <v>260858.41227297077</v>
      </c>
      <c r="H33" s="22">
        <f>G33+G34</f>
        <v>260858.41227297077</v>
      </c>
      <c r="P33" s="5" t="s">
        <v>43</v>
      </c>
      <c r="Q33" s="5"/>
      <c r="R33" s="5">
        <f>O8</f>
        <v>468061.61823844881</v>
      </c>
      <c r="S33" s="22">
        <f>R33+R34</f>
        <v>468061.61823844881</v>
      </c>
    </row>
    <row r="34" spans="5:19">
      <c r="E34" s="5" t="s">
        <v>44</v>
      </c>
      <c r="F34" s="5"/>
      <c r="G34" s="5">
        <f>(D3*5)</f>
        <v>0</v>
      </c>
      <c r="H34" s="22"/>
      <c r="P34" s="5" t="s">
        <v>44</v>
      </c>
      <c r="Q34" s="5"/>
      <c r="R34" s="5">
        <f>G34</f>
        <v>0</v>
      </c>
      <c r="S34" s="22"/>
    </row>
    <row r="35" spans="5:19" ht="16.5">
      <c r="E35" s="5" t="s">
        <v>45</v>
      </c>
      <c r="F35" s="5"/>
      <c r="G35" s="5">
        <f>H31-H33</f>
        <v>407801.04235338466</v>
      </c>
      <c r="H35" s="8">
        <f>G35/H33</f>
        <v>1.5633041648917509</v>
      </c>
      <c r="P35" s="5" t="s">
        <v>45</v>
      </c>
      <c r="Q35" s="5"/>
      <c r="R35" s="5">
        <f>S31-S33</f>
        <v>731722.6772181394</v>
      </c>
      <c r="S35" s="8">
        <f>R35/S33</f>
        <v>1.5633041648917503</v>
      </c>
    </row>
    <row r="36" spans="5:19">
      <c r="E36" s="5" t="s">
        <v>41</v>
      </c>
      <c r="F36" s="5"/>
      <c r="G36" s="5">
        <f>SUM(I8:I31)</f>
        <v>5097.5130294173059</v>
      </c>
      <c r="H36" s="22">
        <f>G36+G37</f>
        <v>205695.34941732395</v>
      </c>
      <c r="P36" s="5" t="s">
        <v>41</v>
      </c>
      <c r="Q36" s="5"/>
      <c r="R36" s="5">
        <f>SUM(T8:T31)</f>
        <v>9146.5334652267411</v>
      </c>
      <c r="S36" s="22">
        <f>R36+R37</f>
        <v>369081.82210220321</v>
      </c>
    </row>
    <row r="37" spans="5:19">
      <c r="E37" s="5" t="s">
        <v>46</v>
      </c>
      <c r="F37" s="5"/>
      <c r="G37" s="5">
        <f>H31*30%</f>
        <v>200597.83638790663</v>
      </c>
      <c r="H37" s="22"/>
      <c r="P37" s="5" t="s">
        <v>46</v>
      </c>
      <c r="Q37" s="5"/>
      <c r="R37" s="5">
        <f>S31*30%</f>
        <v>359935.28863697645</v>
      </c>
      <c r="S37" s="22"/>
    </row>
    <row r="38" spans="5:19">
      <c r="E38" s="5" t="s">
        <v>47</v>
      </c>
      <c r="F38" s="5"/>
      <c r="G38" s="16">
        <f>H31-G37</f>
        <v>468061.61823844881</v>
      </c>
      <c r="H38" s="5"/>
      <c r="P38" s="5" t="s">
        <v>47</v>
      </c>
      <c r="Q38" s="5"/>
      <c r="R38" s="16">
        <f>S31-R37</f>
        <v>839849.00681961188</v>
      </c>
      <c r="S38" s="5"/>
    </row>
    <row r="40" spans="5:19">
      <c r="J40" s="1" t="s">
        <v>58</v>
      </c>
      <c r="K40" s="18">
        <f>G37+R37</f>
        <v>560533.12502488308</v>
      </c>
      <c r="L40" s="19"/>
      <c r="M40" s="19"/>
      <c r="N40" s="19"/>
      <c r="O40" s="19"/>
    </row>
    <row r="41" spans="5:19">
      <c r="K41" s="19"/>
      <c r="L41" s="19"/>
      <c r="M41" s="19"/>
      <c r="N41" s="19"/>
      <c r="O41" s="19"/>
    </row>
    <row r="42" spans="5:19">
      <c r="J42" s="1" t="s">
        <v>41</v>
      </c>
      <c r="K42" s="18">
        <f>G36+R36</f>
        <v>14244.046494644048</v>
      </c>
      <c r="L42" s="19"/>
      <c r="M42" s="19"/>
      <c r="N42" s="19"/>
      <c r="O42" s="19"/>
    </row>
    <row r="43" spans="5:19">
      <c r="K43" s="19"/>
      <c r="L43" s="19"/>
      <c r="M43" s="19"/>
      <c r="N43" s="19"/>
      <c r="O43" s="19"/>
    </row>
  </sheetData>
  <mergeCells count="42">
    <mergeCell ref="U12:U15"/>
    <mergeCell ref="A8:A11"/>
    <mergeCell ref="B8:B11"/>
    <mergeCell ref="J8:J11"/>
    <mergeCell ref="L8:L11"/>
    <mergeCell ref="M8:M11"/>
    <mergeCell ref="U8:U11"/>
    <mergeCell ref="A12:A15"/>
    <mergeCell ref="B12:B15"/>
    <mergeCell ref="J12:J15"/>
    <mergeCell ref="L12:L15"/>
    <mergeCell ref="M12:M15"/>
    <mergeCell ref="U20:U23"/>
    <mergeCell ref="A16:A19"/>
    <mergeCell ref="B16:B19"/>
    <mergeCell ref="J16:J19"/>
    <mergeCell ref="L16:L19"/>
    <mergeCell ref="M16:M19"/>
    <mergeCell ref="U16:U19"/>
    <mergeCell ref="A20:A23"/>
    <mergeCell ref="B20:B23"/>
    <mergeCell ref="J20:J23"/>
    <mergeCell ref="L20:L23"/>
    <mergeCell ref="M20:M23"/>
    <mergeCell ref="U28:U31"/>
    <mergeCell ref="A24:A27"/>
    <mergeCell ref="B24:B27"/>
    <mergeCell ref="J24:J27"/>
    <mergeCell ref="L24:L27"/>
    <mergeCell ref="M24:M27"/>
    <mergeCell ref="U24:U27"/>
    <mergeCell ref="A28:A31"/>
    <mergeCell ref="B28:B31"/>
    <mergeCell ref="J28:J31"/>
    <mergeCell ref="L28:L31"/>
    <mergeCell ref="M28:M31"/>
    <mergeCell ref="S33:S34"/>
    <mergeCell ref="H36:H37"/>
    <mergeCell ref="S36:S37"/>
    <mergeCell ref="K40:O41"/>
    <mergeCell ref="K42:O43"/>
    <mergeCell ref="H33:H3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Tahun 1</vt:lpstr>
      <vt:lpstr>Tahun 2</vt:lpstr>
      <vt:lpstr>Tahun 3</vt:lpstr>
      <vt:lpstr>Tahun 4</vt:lpstr>
      <vt:lpstr>Tahun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 afkar</dc:creator>
  <cp:lastModifiedBy>alia afkar</cp:lastModifiedBy>
  <dcterms:created xsi:type="dcterms:W3CDTF">2012-07-01T03:35:30Z</dcterms:created>
  <dcterms:modified xsi:type="dcterms:W3CDTF">2012-07-15T02:18:44Z</dcterms:modified>
</cp:coreProperties>
</file>